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Grace\Desktop\IZVRŠENJE1_6\"/>
    </mc:Choice>
  </mc:AlternateContent>
  <xr:revisionPtr revIDLastSave="0" documentId="13_ncr:1_{500C0198-91FE-4FDD-B0A4-023C875A60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GON_IZVRŠENJE 2024_30_6" sheetId="1" r:id="rId1"/>
    <sheet name="List1" sheetId="2" r:id="rId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9" i="1" l="1"/>
  <c r="D359" i="1"/>
  <c r="D339" i="1"/>
  <c r="D332" i="1"/>
  <c r="D331" i="1" s="1"/>
  <c r="D230" i="1"/>
  <c r="D243" i="1"/>
  <c r="D250" i="1"/>
  <c r="D303" i="1"/>
  <c r="D302" i="1" s="1"/>
  <c r="D319" i="1" s="1"/>
  <c r="D369" i="1"/>
  <c r="D394" i="1"/>
  <c r="D397" i="1"/>
  <c r="E436" i="1"/>
  <c r="D425" i="1"/>
  <c r="D428" i="1" s="1"/>
  <c r="D426" i="1"/>
  <c r="C428" i="1"/>
  <c r="B428" i="1"/>
  <c r="B426" i="1"/>
  <c r="E405" i="1"/>
  <c r="E404" i="1"/>
  <c r="D406" i="1"/>
  <c r="D403" i="1"/>
  <c r="D404" i="1"/>
  <c r="E379" i="1"/>
  <c r="D379" i="1"/>
  <c r="E396" i="1"/>
  <c r="E388" i="1"/>
  <c r="E382" i="1"/>
  <c r="E381" i="1"/>
  <c r="E384" i="1"/>
  <c r="E375" i="1"/>
  <c r="E371" i="1"/>
  <c r="D374" i="1"/>
  <c r="E374" i="1" s="1"/>
  <c r="D370" i="1"/>
  <c r="C369" i="1"/>
  <c r="C394" i="1"/>
  <c r="E386" i="1"/>
  <c r="E380" i="1"/>
  <c r="E359" i="1"/>
  <c r="D350" i="1"/>
  <c r="E354" i="1"/>
  <c r="D327" i="1"/>
  <c r="D326" i="1" s="1"/>
  <c r="E348" i="1"/>
  <c r="E349" i="1"/>
  <c r="D348" i="1"/>
  <c r="E347" i="1"/>
  <c r="D345" i="1"/>
  <c r="E339" i="1" s="1"/>
  <c r="E333" i="1"/>
  <c r="C359" i="1"/>
  <c r="B345" i="1"/>
  <c r="B339" i="1" s="1"/>
  <c r="B331" i="1" s="1"/>
  <c r="B359" i="1" s="1"/>
  <c r="B355" i="1"/>
  <c r="B334" i="1"/>
  <c r="C339" i="1"/>
  <c r="C355" i="1"/>
  <c r="B348" i="1"/>
  <c r="B349" i="1"/>
  <c r="B341" i="1"/>
  <c r="B333" i="1"/>
  <c r="B332" i="1" s="1"/>
  <c r="B329" i="1"/>
  <c r="B327" i="1"/>
  <c r="B326" i="1" s="1"/>
  <c r="C333" i="1"/>
  <c r="E308" i="1"/>
  <c r="E319" i="1" s="1"/>
  <c r="D308" i="1"/>
  <c r="E313" i="1"/>
  <c r="E314" i="1"/>
  <c r="E312" i="1"/>
  <c r="E311" i="1"/>
  <c r="E309" i="1"/>
  <c r="E318" i="1"/>
  <c r="C317" i="1"/>
  <c r="C316" i="1" s="1"/>
  <c r="D317" i="1"/>
  <c r="B317" i="1"/>
  <c r="B316" i="1" s="1"/>
  <c r="C308" i="1"/>
  <c r="B308" i="1"/>
  <c r="C303" i="1"/>
  <c r="E304" i="1"/>
  <c r="B303" i="1"/>
  <c r="B302" i="1" s="1"/>
  <c r="E291" i="1"/>
  <c r="B288" i="1"/>
  <c r="C288" i="1"/>
  <c r="D288" i="1"/>
  <c r="D286" i="1"/>
  <c r="E294" i="1"/>
  <c r="E293" i="1"/>
  <c r="E292" i="1"/>
  <c r="E289" i="1"/>
  <c r="E287" i="1"/>
  <c r="B286" i="1"/>
  <c r="D283" i="1"/>
  <c r="D282" i="1" s="1"/>
  <c r="C283" i="1"/>
  <c r="B283" i="1"/>
  <c r="E284" i="1"/>
  <c r="C238" i="1"/>
  <c r="C243" i="1"/>
  <c r="C250" i="1"/>
  <c r="C262" i="1"/>
  <c r="E273" i="1"/>
  <c r="E272" i="1"/>
  <c r="D271" i="1"/>
  <c r="D270" i="1" s="1"/>
  <c r="B271" i="1"/>
  <c r="B270" i="1" s="1"/>
  <c r="E264" i="1"/>
  <c r="E263" i="1"/>
  <c r="D262" i="1"/>
  <c r="B262" i="1"/>
  <c r="E259" i="1"/>
  <c r="E258" i="1"/>
  <c r="E257" i="1"/>
  <c r="E256" i="1"/>
  <c r="E255" i="1"/>
  <c r="E254" i="1"/>
  <c r="E252" i="1"/>
  <c r="E251" i="1"/>
  <c r="B250" i="1"/>
  <c r="E248" i="1"/>
  <c r="E247" i="1"/>
  <c r="E246" i="1"/>
  <c r="E244" i="1"/>
  <c r="E245" i="1"/>
  <c r="B243" i="1"/>
  <c r="D238" i="1"/>
  <c r="B238" i="1"/>
  <c r="E241" i="1"/>
  <c r="E240" i="1"/>
  <c r="E236" i="1"/>
  <c r="D235" i="1"/>
  <c r="D233" i="1"/>
  <c r="E234" i="1"/>
  <c r="D231" i="1"/>
  <c r="E232" i="1"/>
  <c r="B233" i="1"/>
  <c r="B231" i="1"/>
  <c r="C426" i="1"/>
  <c r="C415" i="1"/>
  <c r="C414" i="1" s="1"/>
  <c r="C419" i="1" s="1"/>
  <c r="B415" i="1"/>
  <c r="B414" i="1" s="1"/>
  <c r="B419" i="1" s="1"/>
  <c r="C406" i="1"/>
  <c r="C379" i="1"/>
  <c r="C374" i="1"/>
  <c r="C370" i="1"/>
  <c r="C366" i="1"/>
  <c r="C365" i="1" s="1"/>
  <c r="C345" i="1"/>
  <c r="C334" i="1"/>
  <c r="C352" i="1"/>
  <c r="C349" i="1"/>
  <c r="C347" i="1"/>
  <c r="C341" i="1"/>
  <c r="D212" i="1"/>
  <c r="E204" i="1"/>
  <c r="D200" i="1"/>
  <c r="D191" i="1"/>
  <c r="D184" i="1"/>
  <c r="D178" i="1"/>
  <c r="E174" i="1"/>
  <c r="D171" i="1"/>
  <c r="E162" i="1"/>
  <c r="E161" i="1" s="1"/>
  <c r="D161" i="1"/>
  <c r="D160" i="1" s="1"/>
  <c r="E156" i="1"/>
  <c r="C156" i="1"/>
  <c r="B156" i="1"/>
  <c r="D156" i="1"/>
  <c r="E153" i="1"/>
  <c r="E154" i="1"/>
  <c r="E155" i="1"/>
  <c r="E151" i="1"/>
  <c r="D150" i="1"/>
  <c r="D143" i="1"/>
  <c r="E139" i="1"/>
  <c r="D133" i="1"/>
  <c r="D130" i="1" s="1"/>
  <c r="D110" i="1"/>
  <c r="D103" i="1"/>
  <c r="E136" i="1"/>
  <c r="E134" i="1"/>
  <c r="D122" i="1"/>
  <c r="D120" i="1"/>
  <c r="E106" i="1"/>
  <c r="E107" i="1"/>
  <c r="E108" i="1"/>
  <c r="E111" i="1"/>
  <c r="E112" i="1"/>
  <c r="E113" i="1"/>
  <c r="E114" i="1"/>
  <c r="E115" i="1"/>
  <c r="E116" i="1"/>
  <c r="E117" i="1"/>
  <c r="E118" i="1"/>
  <c r="E119" i="1"/>
  <c r="E121" i="1"/>
  <c r="E123" i="1"/>
  <c r="E124" i="1"/>
  <c r="E125" i="1"/>
  <c r="E105" i="1"/>
  <c r="B98" i="1"/>
  <c r="C98" i="1"/>
  <c r="D98" i="1"/>
  <c r="D14" i="1"/>
  <c r="D11" i="1"/>
  <c r="E104" i="1"/>
  <c r="E100" i="1"/>
  <c r="E101" i="1"/>
  <c r="E99" i="1"/>
  <c r="E95" i="1"/>
  <c r="E92" i="1"/>
  <c r="E90" i="1"/>
  <c r="E76" i="1"/>
  <c r="E75" i="1"/>
  <c r="D81" i="1"/>
  <c r="D74" i="1"/>
  <c r="D73" i="1" s="1"/>
  <c r="E45" i="1"/>
  <c r="E35" i="1"/>
  <c r="D44" i="1"/>
  <c r="D34" i="1"/>
  <c r="E12" i="1"/>
  <c r="E13" i="1"/>
  <c r="E9" i="1"/>
  <c r="C306" i="1"/>
  <c r="C305" i="1" s="1"/>
  <c r="C302" i="1"/>
  <c r="C271" i="1"/>
  <c r="C212" i="1"/>
  <c r="B212" i="1"/>
  <c r="C191" i="1"/>
  <c r="C184" i="1"/>
  <c r="C161" i="1"/>
  <c r="C160" i="1" s="1"/>
  <c r="B161" i="1"/>
  <c r="B160" i="1" s="1"/>
  <c r="B140" i="1"/>
  <c r="B139" i="1" s="1"/>
  <c r="C140" i="1"/>
  <c r="C139" i="1" s="1"/>
  <c r="D140" i="1"/>
  <c r="D139" i="1" s="1"/>
  <c r="B142" i="1"/>
  <c r="C143" i="1"/>
  <c r="C142" i="1" s="1"/>
  <c r="C122" i="1"/>
  <c r="C120" i="1"/>
  <c r="C110" i="1"/>
  <c r="C52" i="1"/>
  <c r="E428" i="1" l="1"/>
  <c r="E425" i="1"/>
  <c r="B425" i="1"/>
  <c r="E369" i="1"/>
  <c r="E370" i="1"/>
  <c r="E331" i="1"/>
  <c r="E332" i="1"/>
  <c r="E303" i="1"/>
  <c r="C319" i="1"/>
  <c r="E317" i="1"/>
  <c r="B319" i="1"/>
  <c r="D316" i="1"/>
  <c r="E243" i="1"/>
  <c r="E302" i="1"/>
  <c r="E238" i="1"/>
  <c r="E262" i="1"/>
  <c r="B282" i="1"/>
  <c r="B296" i="1" s="1"/>
  <c r="D15" i="1"/>
  <c r="E288" i="1"/>
  <c r="E306" i="1"/>
  <c r="D296" i="1"/>
  <c r="E283" i="1"/>
  <c r="E271" i="1"/>
  <c r="E250" i="1"/>
  <c r="C425" i="1"/>
  <c r="D97" i="1"/>
  <c r="C397" i="1"/>
  <c r="D145" i="1"/>
  <c r="D138" i="1" s="1"/>
  <c r="D216" i="1"/>
  <c r="D218" i="1" s="1"/>
  <c r="D220" i="1" s="1"/>
  <c r="E160" i="1"/>
  <c r="E110" i="1"/>
  <c r="E122" i="1"/>
  <c r="E120" i="1"/>
  <c r="E69" i="1"/>
  <c r="E47" i="1"/>
  <c r="B21" i="1"/>
  <c r="B14" i="1"/>
  <c r="B9" i="1"/>
  <c r="B11" i="1" s="1"/>
  <c r="E19" i="1"/>
  <c r="E330" i="1"/>
  <c r="B374" i="1"/>
  <c r="B366" i="1"/>
  <c r="B365" i="1" s="1"/>
  <c r="B370" i="1"/>
  <c r="B191" i="1"/>
  <c r="B171" i="1"/>
  <c r="C133" i="1"/>
  <c r="E133" i="1" s="1"/>
  <c r="B50" i="1"/>
  <c r="B49" i="1" s="1"/>
  <c r="C34" i="1"/>
  <c r="E34" i="1" s="1"/>
  <c r="E336" i="1"/>
  <c r="E328" i="1"/>
  <c r="B379" i="1"/>
  <c r="C348" i="1"/>
  <c r="C404" i="1"/>
  <c r="C403" i="1" s="1"/>
  <c r="D387" i="1"/>
  <c r="B200" i="1"/>
  <c r="C200" i="1"/>
  <c r="E201" i="1"/>
  <c r="E196" i="1"/>
  <c r="E194" i="1"/>
  <c r="E181" i="1"/>
  <c r="C178" i="1"/>
  <c r="E179" i="1"/>
  <c r="E173" i="1"/>
  <c r="E172" i="1"/>
  <c r="C171" i="1"/>
  <c r="B122" i="1"/>
  <c r="D93" i="1"/>
  <c r="D91" i="1"/>
  <c r="D89" i="1"/>
  <c r="C82" i="1"/>
  <c r="C81" i="1" s="1"/>
  <c r="B81" i="1"/>
  <c r="D69" i="1"/>
  <c r="D68" i="1" s="1"/>
  <c r="C50" i="1"/>
  <c r="C49" i="1" s="1"/>
  <c r="D47" i="1"/>
  <c r="D33" i="1" s="1"/>
  <c r="C47" i="1"/>
  <c r="B47" i="1"/>
  <c r="B404" i="1"/>
  <c r="C329" i="1"/>
  <c r="C327" i="1"/>
  <c r="C286" i="1"/>
  <c r="E286" i="1" s="1"/>
  <c r="D260" i="1"/>
  <c r="D237" i="1" s="1"/>
  <c r="D275" i="1" s="1"/>
  <c r="D320" i="1" s="1"/>
  <c r="D429" i="1" s="1"/>
  <c r="C270" i="1"/>
  <c r="E270" i="1" s="1"/>
  <c r="C260" i="1"/>
  <c r="C237" i="1" s="1"/>
  <c r="C235" i="1"/>
  <c r="E235" i="1" s="1"/>
  <c r="B260" i="1"/>
  <c r="B237" i="1" s="1"/>
  <c r="C233" i="1"/>
  <c r="E233" i="1" s="1"/>
  <c r="B235" i="1"/>
  <c r="B230" i="1" s="1"/>
  <c r="C231" i="1"/>
  <c r="B178" i="1"/>
  <c r="B184" i="1"/>
  <c r="B190" i="1" s="1"/>
  <c r="B93" i="1"/>
  <c r="C44" i="1"/>
  <c r="E44" i="1" s="1"/>
  <c r="B74" i="1"/>
  <c r="B73" i="1" s="1"/>
  <c r="C11" i="1"/>
  <c r="E11" i="1" s="1"/>
  <c r="C93" i="1"/>
  <c r="C89" i="1"/>
  <c r="C103" i="1"/>
  <c r="C97" i="1" s="1"/>
  <c r="E97" i="1" s="1"/>
  <c r="B34" i="1"/>
  <c r="B150" i="1"/>
  <c r="B120" i="1"/>
  <c r="C14" i="1"/>
  <c r="C208" i="1"/>
  <c r="B208" i="1"/>
  <c r="C158" i="1"/>
  <c r="B158" i="1"/>
  <c r="C150" i="1"/>
  <c r="E150" i="1" s="1"/>
  <c r="C146" i="1"/>
  <c r="B146" i="1"/>
  <c r="B133" i="1"/>
  <c r="C131" i="1"/>
  <c r="B131" i="1"/>
  <c r="B110" i="1"/>
  <c r="C91" i="1"/>
  <c r="B91" i="1"/>
  <c r="B89" i="1"/>
  <c r="C79" i="1"/>
  <c r="C78" i="1" s="1"/>
  <c r="B79" i="1"/>
  <c r="B78" i="1" s="1"/>
  <c r="C74" i="1"/>
  <c r="C73" i="1" s="1"/>
  <c r="E73" i="1" s="1"/>
  <c r="C71" i="1"/>
  <c r="B71" i="1"/>
  <c r="C69" i="1"/>
  <c r="B69" i="1"/>
  <c r="C61" i="1"/>
  <c r="C55" i="1" s="1"/>
  <c r="B61" i="1"/>
  <c r="B55" i="1" s="1"/>
  <c r="B44" i="1"/>
  <c r="B37" i="1"/>
  <c r="D19" i="1"/>
  <c r="C19" i="1"/>
  <c r="B19" i="1"/>
  <c r="E316" i="1" l="1"/>
  <c r="E237" i="1"/>
  <c r="C230" i="1"/>
  <c r="C275" i="1" s="1"/>
  <c r="E275" i="1" s="1"/>
  <c r="E231" i="1"/>
  <c r="B275" i="1"/>
  <c r="B320" i="1" s="1"/>
  <c r="E352" i="1"/>
  <c r="C170" i="1"/>
  <c r="B88" i="1"/>
  <c r="E74" i="1"/>
  <c r="D32" i="1"/>
  <c r="D88" i="1"/>
  <c r="D87" i="1" s="1"/>
  <c r="D163" i="1" s="1"/>
  <c r="E91" i="1"/>
  <c r="E103" i="1"/>
  <c r="E93" i="1"/>
  <c r="D85" i="1"/>
  <c r="C15" i="1"/>
  <c r="E14" i="1"/>
  <c r="C282" i="1"/>
  <c r="C216" i="1"/>
  <c r="B15" i="1"/>
  <c r="B23" i="1" s="1"/>
  <c r="C145" i="1"/>
  <c r="B145" i="1"/>
  <c r="B138" i="1" s="1"/>
  <c r="C332" i="1"/>
  <c r="C331" i="1" s="1"/>
  <c r="B170" i="1"/>
  <c r="E89" i="1"/>
  <c r="E341" i="1"/>
  <c r="C130" i="1"/>
  <c r="C88" i="1"/>
  <c r="B33" i="1"/>
  <c r="E345" i="1"/>
  <c r="E334" i="1"/>
  <c r="C68" i="1"/>
  <c r="E68" i="1" s="1"/>
  <c r="B130" i="1"/>
  <c r="E329" i="1"/>
  <c r="B216" i="1"/>
  <c r="E171" i="1"/>
  <c r="E200" i="1"/>
  <c r="E191" i="1"/>
  <c r="B97" i="1"/>
  <c r="C33" i="1"/>
  <c r="C190" i="1"/>
  <c r="B369" i="1"/>
  <c r="C326" i="1"/>
  <c r="E327" i="1"/>
  <c r="B403" i="1"/>
  <c r="C220" i="1"/>
  <c r="B68" i="1"/>
  <c r="C296" i="1" l="1"/>
  <c r="C320" i="1" s="1"/>
  <c r="E282" i="1"/>
  <c r="E230" i="1"/>
  <c r="E145" i="1"/>
  <c r="C138" i="1"/>
  <c r="E138" i="1" s="1"/>
  <c r="E184" i="1"/>
  <c r="D170" i="1"/>
  <c r="E170" i="1" s="1"/>
  <c r="E178" i="1"/>
  <c r="E88" i="1"/>
  <c r="C85" i="1"/>
  <c r="E85" i="1" s="1"/>
  <c r="C87" i="1"/>
  <c r="E130" i="1"/>
  <c r="E326" i="1"/>
  <c r="C32" i="1"/>
  <c r="B87" i="1"/>
  <c r="B163" i="1" s="1"/>
  <c r="B32" i="1"/>
  <c r="B218" i="1"/>
  <c r="B220" i="1" s="1"/>
  <c r="B406" i="1"/>
  <c r="B394" i="1"/>
  <c r="B85" i="1"/>
  <c r="E296" i="1" l="1"/>
  <c r="C163" i="1"/>
  <c r="E163" i="1" s="1"/>
  <c r="E403" i="1"/>
  <c r="E406" i="1" s="1"/>
  <c r="E32" i="1"/>
  <c r="E33" i="1"/>
  <c r="E142" i="1"/>
  <c r="E87" i="1"/>
  <c r="B397" i="1"/>
  <c r="E397" i="1" s="1"/>
  <c r="E394" i="1"/>
  <c r="E350" i="1" l="1"/>
  <c r="R207" i="1"/>
  <c r="R207" i="1" a="1"/>
</calcChain>
</file>

<file path=xl/sharedStrings.xml><?xml version="1.0" encoding="utf-8"?>
<sst xmlns="http://schemas.openxmlformats.org/spreadsheetml/2006/main" count="474" uniqueCount="271">
  <si>
    <t>POGON -Zagrebački centar za nezavisnu kulturu i mlade</t>
  </si>
  <si>
    <t>Kneza Mislava 11,10000 Zagreb</t>
  </si>
  <si>
    <t>OIB: 33610682592</t>
  </si>
  <si>
    <t>Izvještaj o izvršenju proračuna za Pogon-Zagrebački centar za nezavisnu kulturu i mlade</t>
  </si>
  <si>
    <t>A. RAČUN PRIHODA I RASHODA</t>
  </si>
  <si>
    <t xml:space="preserve">6 Prihodi poslovanja                                                                                  </t>
  </si>
  <si>
    <t xml:space="preserve">7 Prihodi od prodaje nefinancijske imovine                                                            </t>
  </si>
  <si>
    <t xml:space="preserve"> UKUPNI PRIHODI</t>
  </si>
  <si>
    <t xml:space="preserve">3 Rashodi poslovanja                                                                                  </t>
  </si>
  <si>
    <t xml:space="preserve">4 Rashodi za nabavu nefinancijske imovine                                                             </t>
  </si>
  <si>
    <t xml:space="preserve"> UKUPNI RASHODI</t>
  </si>
  <si>
    <t xml:space="preserve"> VIŠAK / MANJAK</t>
  </si>
  <si>
    <t>B. RAČUN ZADUŽIVANJA / FINANCIRANJA</t>
  </si>
  <si>
    <t xml:space="preserve">8 Primici od financijske imovine i zaduživanja                                                        </t>
  </si>
  <si>
    <t xml:space="preserve">5 Izdaci za financijsku imovinu i otplate zajmova                                                     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</si>
  <si>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</si>
  <si>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</si>
  <si>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</si>
  <si>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</si>
  <si>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</si>
  <si>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63 Pomoći iz inozemstva i od subjekata unutar općeg proračuna</t>
  </si>
  <si>
    <t xml:space="preserve">632 Pomoći od međunarodnih organizacija te institucija i tijela EU                                      </t>
  </si>
  <si>
    <t>6324 Kapitalne pomoći od institucija i tijela  EU</t>
  </si>
  <si>
    <t>633 Pomoći proračunu iz drugih proračuna</t>
  </si>
  <si>
    <t>6331 Tekuće pomoći proračunu iz drugih proračuna</t>
  </si>
  <si>
    <t>6332 Kapitalne pomoći proračunu iz drugih proračuna</t>
  </si>
  <si>
    <t>634 Pomoći od izvanproračunskih korisnika</t>
  </si>
  <si>
    <t>6341 Tekuće pomoći od izvanproračunskih korisnika</t>
  </si>
  <si>
    <t xml:space="preserve">635 Pomoći izravnanja za decentralizirane funkcije                                                      </t>
  </si>
  <si>
    <t xml:space="preserve">6351 Tekuće pomoći izravnanja za decentralizirane funkcije                                               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</si>
  <si>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</si>
  <si>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</si>
  <si>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</si>
  <si>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</si>
  <si>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</si>
  <si>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 xml:space="preserve">64 Prihodi od imovine                                                                                  </t>
  </si>
  <si>
    <t xml:space="preserve">641 Prihodi od financijske imovine                                                                      </t>
  </si>
  <si>
    <t xml:space="preserve">6413 Kamate na oročena sredstva i depozite po viđenju                                                    </t>
  </si>
  <si>
    <t xml:space="preserve">6414 Prihodi od zateznih kamata                                                                          </t>
  </si>
  <si>
    <t>6415 Prihodi od pozitivnih tečajnih razlika</t>
  </si>
  <si>
    <t xml:space="preserve">65 Prihodi od upravnih i administrativnih pristojbi, pristojbi po posebnim propisima i naknada         </t>
  </si>
  <si>
    <t xml:space="preserve">651 Upravne i administrativne pristojbe                                                                 </t>
  </si>
  <si>
    <t>6512 Županijske, gradske i općinske pristojbe i naknade</t>
  </si>
  <si>
    <t xml:space="preserve">6513 Ostale upravne pristojbe i naknade                                                                  </t>
  </si>
  <si>
    <t xml:space="preserve">6514 Ostale pristojbe i naknade                                                                          </t>
  </si>
  <si>
    <t>6521 Prihodi državne uprave</t>
  </si>
  <si>
    <t>652  Prihodi po posebnim propisima</t>
  </si>
  <si>
    <t>6522 Prihodi vodnog gospodarstva</t>
  </si>
  <si>
    <t>6524 Doprinosi za šume</t>
  </si>
  <si>
    <t>6525 Mjesni samodoprinos</t>
  </si>
  <si>
    <t>6526 Ostali nespomenuti prihodi</t>
  </si>
  <si>
    <t>6527 Naknade od financijske imovine</t>
  </si>
  <si>
    <t>6528 Prihodi od novčane naknade poslodavca zbog nezapošljavanja osoba s invaliditetom</t>
  </si>
  <si>
    <t>66 Prihodi od prodaje proizvoda i robe te pruženih usluga i prihodi od donacija</t>
  </si>
  <si>
    <t xml:space="preserve">661 Prihodi od prodaje proizvoda i robe te pruženih usluga                                              </t>
  </si>
  <si>
    <t xml:space="preserve">6615 Prihodi od pruženih usluga                                                                          </t>
  </si>
  <si>
    <t>663 Donacije od pravnih i fizičkih osoba izvan općeg proračuna</t>
  </si>
  <si>
    <t xml:space="preserve">6631 Tekuće donacije                                                                                     </t>
  </si>
  <si>
    <t>67 Prihodi iz nadležnog proračuna i HZZO -a na temelju ugovornih obveza</t>
  </si>
  <si>
    <t xml:space="preserve">671 Prihodi iz nadležnog proračuna za financiranje redovne djelatnosti proračunskih korisnika </t>
  </si>
  <si>
    <t>6711 Prihodi iz  nadležnog proračuna za financiranje rashoda poslovanja</t>
  </si>
  <si>
    <t>6712 Prihodi iz nadležnog proračuna za financiranje rashoda za nabavu nefinancijske imovine</t>
  </si>
  <si>
    <t>6714Prihodi od nadležnog proračuna za financiranje izdataka za financijsku imovinu i  otplatu zajmova</t>
  </si>
  <si>
    <t xml:space="preserve">68 Kazne, upravne mjere i ostali prihodi                                                               </t>
  </si>
  <si>
    <t xml:space="preserve">683 Ostali prihodi                                                                                      </t>
  </si>
  <si>
    <t xml:space="preserve">6831 Ostali prihodi                                                                                      </t>
  </si>
  <si>
    <t xml:space="preserve">31 Rashodi za zaposlene                                                                                </t>
  </si>
  <si>
    <t xml:space="preserve">311 Plaće (Bruto)                                                                                       </t>
  </si>
  <si>
    <t xml:space="preserve">3111 Plaće za redovan rad                                                                                </t>
  </si>
  <si>
    <t xml:space="preserve">312 Ostali rashodi za zaposlene                                                                         </t>
  </si>
  <si>
    <t xml:space="preserve">3121 Ostali rashodi za zaposlene                                                                         </t>
  </si>
  <si>
    <t xml:space="preserve">313 Doprinosi na plaće                                                                                  </t>
  </si>
  <si>
    <t xml:space="preserve">3131 Doprinosi za mirovinsko osiguranje                                                                  </t>
  </si>
  <si>
    <t xml:space="preserve">3132 Doprinosi za obvezno zdravstveno osiguranje                                                         </t>
  </si>
  <si>
    <t xml:space="preserve">3133 Doprinosi za obvezno osiguranje u slučaju nezaposlenosti                                            </t>
  </si>
  <si>
    <t xml:space="preserve">32 Materijalni rashodi                                                                                 </t>
  </si>
  <si>
    <t xml:space="preserve">321 Naknade troškova zaposlenima                                                                        </t>
  </si>
  <si>
    <t xml:space="preserve">3211 Službena putovanja                                                                                  </t>
  </si>
  <si>
    <t xml:space="preserve">3212 Naknade za prijevoz, za rad na terenu i odvojeni život                                              </t>
  </si>
  <si>
    <t xml:space="preserve">3213 Stručno usavršavanje zaposlenika                                                                    </t>
  </si>
  <si>
    <t xml:space="preserve">3214 Ostale naknade troškova zaposlenima                                                                 </t>
  </si>
  <si>
    <t xml:space="preserve">322 Rashodi za materijal i energiju                                                                     </t>
  </si>
  <si>
    <t xml:space="preserve">3221 Uredski materijal i ostali materijalni rashodi                                                      </t>
  </si>
  <si>
    <t xml:space="preserve">3222 Materijal i sirovine                                                                                </t>
  </si>
  <si>
    <t xml:space="preserve">3223 Energija                                                                                            </t>
  </si>
  <si>
    <t xml:space="preserve">3224 Materijal i dijelovi za tekuće i investicijsko održavanje                                           </t>
  </si>
  <si>
    <t xml:space="preserve">3225 Sitni inventar i auto gume                                                                          </t>
  </si>
  <si>
    <t xml:space="preserve">3227 Službena, radna i zaštitna odjeća i obuća                                                           </t>
  </si>
  <si>
    <t xml:space="preserve">323 Rashodi za usluge                                                                                   </t>
  </si>
  <si>
    <t xml:space="preserve">3231 Usluge telefona, pošte i prijevoza                                                                  </t>
  </si>
  <si>
    <t xml:space="preserve">3232 Usluge tekućeg i investicijskog održavanja                                                          </t>
  </si>
  <si>
    <t xml:space="preserve">3233 Usluge promidžbe i informiranja                                                                     </t>
  </si>
  <si>
    <t xml:space="preserve">3234 Komunalne usluge                                                                                    </t>
  </si>
  <si>
    <t xml:space="preserve">3235 Zakupnine i najamnine                                                                               </t>
  </si>
  <si>
    <t xml:space="preserve">3236 Zdravstvene i veterinarske usluge                                                                   </t>
  </si>
  <si>
    <t xml:space="preserve">3237 Intelektualne i osobne usluge                                                                       </t>
  </si>
  <si>
    <t xml:space="preserve">3238 Računalne usluge                                                                                    </t>
  </si>
  <si>
    <t xml:space="preserve">3239 Ostale usluge                                                                                       </t>
  </si>
  <si>
    <t xml:space="preserve">324 Naknade troškova osobama izvan radnog odnosa                                                        </t>
  </si>
  <si>
    <t xml:space="preserve">3241 Naknade troškova osobama izvan radnog odnosa                                                        </t>
  </si>
  <si>
    <t xml:space="preserve">329 Ostali nespomenuti rashodi poslovanja                                                               </t>
  </si>
  <si>
    <t xml:space="preserve">3291 Naknade za rad predstavničkih i izvršnih tijela, povjerenstava i slično                             </t>
  </si>
  <si>
    <t xml:space="preserve">3292 Premije osiguranja                                                                                  </t>
  </si>
  <si>
    <t xml:space="preserve">3293 Reprezentacija                                                                                      </t>
  </si>
  <si>
    <t>3294 Članarine i norme</t>
  </si>
  <si>
    <t xml:space="preserve">3295 Pristojbe i naknade                                                                                 </t>
  </si>
  <si>
    <t>3296 Troškovi sudskih postupaka</t>
  </si>
  <si>
    <t xml:space="preserve">3299 Ostali nespomenuti rashodi poslovanja                                                               </t>
  </si>
  <si>
    <t xml:space="preserve">34 Financijski rashodi                                                                                 </t>
  </si>
  <si>
    <t xml:space="preserve">342 Kamate za primljene kredite i zajmove                                                               </t>
  </si>
  <si>
    <t>3423 Kamate za primljene kredite i zajmove od kreditnih i ostalih financijskih institucija izvan javnog s</t>
  </si>
  <si>
    <t xml:space="preserve">343 Ostali financijski rashodi                                                                          </t>
  </si>
  <si>
    <t xml:space="preserve">3431 Bankarske usluge i usluge platnog prometa                                                           </t>
  </si>
  <si>
    <t xml:space="preserve">3432 Negativne tečajne razlike i razlike zbog primjene valutne klauzule                                  </t>
  </si>
  <si>
    <t xml:space="preserve">3433 Zatezne kamate                                                                                      </t>
  </si>
  <si>
    <t xml:space="preserve">3434 Ostali nespomenuti financijski rashodi                                                              </t>
  </si>
  <si>
    <t xml:space="preserve">41 Rashodi za nabavu neproizvedene dugotrajne imovine                                                  </t>
  </si>
  <si>
    <t xml:space="preserve">411 Materijalna imovina - prirodna bogatstva                                                            </t>
  </si>
  <si>
    <t xml:space="preserve">4111 Zemljište                                                                                           </t>
  </si>
  <si>
    <t xml:space="preserve">42 Rashodi za nabavu proizvedene dugotrajne imovine                                                    </t>
  </si>
  <si>
    <t xml:space="preserve">421 Građevinski objekti                                                                                 </t>
  </si>
  <si>
    <t xml:space="preserve">4212 Poslovni objekti                                                                                    </t>
  </si>
  <si>
    <t xml:space="preserve">4213 Ceste, željeznice i ostali prometni objekti                                                         </t>
  </si>
  <si>
    <t xml:space="preserve">4214 Ostali građevinski objekti                                                                          </t>
  </si>
  <si>
    <t xml:space="preserve">422 Postrojenja i oprema                                                                                </t>
  </si>
  <si>
    <t xml:space="preserve">4221 Uredska oprema i namještaj                                                                          </t>
  </si>
  <si>
    <t xml:space="preserve">4222 Komunikacijska oprema                                                                               </t>
  </si>
  <si>
    <t xml:space="preserve">4223 Oprema za održavanje i zaštitu                                                                      </t>
  </si>
  <si>
    <t>4226 Sportska i glazbena oprema</t>
  </si>
  <si>
    <t xml:space="preserve">4227 Uređaji, strojevi i oprema za ostale namjene                                                        </t>
  </si>
  <si>
    <t xml:space="preserve">426 Nematerijalna proizvedena imovina                                                                   </t>
  </si>
  <si>
    <t xml:space="preserve">4262 Ulaganja u računalne programe                                                                       </t>
  </si>
  <si>
    <t>PRIHODI I RASHODI PREMA IZVORIMA FINANCIRANJA</t>
  </si>
  <si>
    <t xml:space="preserve"> SVEUKUPNI PRIHODI</t>
  </si>
  <si>
    <t>Izvor 1.1.1. OPĆI PRIHODI I PRIMICI-PRORAČUN</t>
  </si>
  <si>
    <t>6711 Prihodi iz nadležnog proračuna za financiranje rashoda poslovanja</t>
  </si>
  <si>
    <t>Izvor 3.1.1. VLASTITI PRIHODI-PRORAČUN</t>
  </si>
  <si>
    <t>6615 Prihodi od pruženih usluga</t>
  </si>
  <si>
    <t>Izvor 4.3.1 PRIHODI ZA POSEBNE NAMJENE -PRORAČUN</t>
  </si>
  <si>
    <t>6831 Ostali prihodi</t>
  </si>
  <si>
    <t>Izvor 5.2.1. POMOĆI  IZ DRUGIH PRORAČUNA-PK</t>
  </si>
  <si>
    <t>Izvor 5.4.1. POMOĆI  IZ MEĐUNARODNIH ORGANIZACIJA-PK</t>
  </si>
  <si>
    <t xml:space="preserve"> 6321 Tekuće pomoći od međunarodnih organizacija</t>
  </si>
  <si>
    <t>6322 Kapitalne pomoći od međunarodnih organizacija</t>
  </si>
  <si>
    <t>Izvor 6.1.1. DONACIJE-PK</t>
  </si>
  <si>
    <t xml:space="preserve"> 6631 Tekuće donacije</t>
  </si>
  <si>
    <t>PRIHODI I PRIMICI</t>
  </si>
  <si>
    <t>UKUPNO PRIHODI</t>
  </si>
  <si>
    <t>UKUPNO PRIHODI + VIŠAK KORIŠTEN ZA POKRIĆE RASHODA</t>
  </si>
  <si>
    <t>6321 Tekuće pomoći od međunarodnih organizacija</t>
  </si>
  <si>
    <t>RASHODI</t>
  </si>
  <si>
    <t>Pregled ukupnih Prihoda i Rashoda prema izvorima financiranja</t>
  </si>
  <si>
    <t>UKUPNI PRIHODI</t>
  </si>
  <si>
    <t>UKUPNI RASHODI</t>
  </si>
  <si>
    <t>DONOS/ODNOS</t>
  </si>
  <si>
    <t>INDEKS</t>
  </si>
  <si>
    <t>5=4/3*100</t>
  </si>
  <si>
    <t xml:space="preserve">96 - Višak prihoda korišten za pokriće rashoda </t>
  </si>
  <si>
    <t>95 - Višak prihoda korišten za pokriće rashoda</t>
  </si>
  <si>
    <t>91- Korišteni rezultat</t>
  </si>
  <si>
    <t>93- Višak prihoda korišten za pokriće rashoda</t>
  </si>
  <si>
    <t>94 - Korišten rezultat</t>
  </si>
  <si>
    <t>951 - Višak prihoda korišten za pokriće rashoda</t>
  </si>
  <si>
    <t>REZULTAT IZ GFI-a</t>
  </si>
  <si>
    <t>RASHODI I IZDACI</t>
  </si>
  <si>
    <t>Aktivnost A212401 REDOVNA DJELATNOST PRORAČUNSKIH KORISNIKA</t>
  </si>
  <si>
    <t>UKUPNO</t>
  </si>
  <si>
    <t xml:space="preserve">343 Bankarske usluge i usluge platnog prometa                                                     </t>
  </si>
  <si>
    <t xml:space="preserve">34 Financijski rashodi                                      </t>
  </si>
  <si>
    <t xml:space="preserve">3431 Bankarske usluge i usluge platnog prometa                                                     </t>
  </si>
  <si>
    <t>Aktivnost A212402 PROGRAMSKA  DJELATNOSTJAVNIH USTANOVA</t>
  </si>
  <si>
    <t>Izvor 1.1.2 Opći prihodi i primici -PK U SUSTAVU RIZNICE</t>
  </si>
  <si>
    <t>Stupac1</t>
  </si>
  <si>
    <t>Stupac2</t>
  </si>
  <si>
    <t>Stupac3</t>
  </si>
  <si>
    <t>Aktivnost A212402 POMOĆI IZ DRUGIH PRORAČUNA</t>
  </si>
  <si>
    <t xml:space="preserve">Izvor 5. Pomoći </t>
  </si>
  <si>
    <t>3292 Premije osiguranja</t>
  </si>
  <si>
    <t>3236 Obavezni i preventivni zdravstveni pregledi</t>
  </si>
  <si>
    <t>Aktivnost A212401 REDOVNA DJELATNOST JAVNIH USTANOVA</t>
  </si>
  <si>
    <t>Izvor 3 VLASTITI PRIHODI -PRORAČUNSKI KORISNICI</t>
  </si>
  <si>
    <t>3232 Usluge tekućeg i investicijskog održavanja</t>
  </si>
  <si>
    <t>3231 Usluge telefona, pošte i prijevoza</t>
  </si>
  <si>
    <t>4221 Uredska oprema i namještaj</t>
  </si>
  <si>
    <t>4227 Uređaji,strojevi i oprema za ostale namjene</t>
  </si>
  <si>
    <t>SVEUKUPNI RASHODI</t>
  </si>
  <si>
    <t>SVEUKUPNO IZVOR 1</t>
  </si>
  <si>
    <t>Izvor 4  PRIHODI ZA POSEBNE NAMJENE-PRORAČUNSKI KORISNICI</t>
  </si>
  <si>
    <t>Izvršenje izradila:</t>
  </si>
  <si>
    <t>Graciella Bokor</t>
  </si>
  <si>
    <t>voditeljica računovodstva</t>
  </si>
  <si>
    <t>Ravnateljica:</t>
  </si>
  <si>
    <t>Janja Sesar</t>
  </si>
  <si>
    <t>Prihodi i primici prema ekonomskoj klasifikaciji</t>
  </si>
  <si>
    <t>7 Prihodi od prodaje nematerijalne imovine</t>
  </si>
  <si>
    <t>72 Prihodi od prodaje proizvedene dugotrajne imovine</t>
  </si>
  <si>
    <t>722 Prihodi od prodaje postrojenjai opreme</t>
  </si>
  <si>
    <t>6413 Prihodi od financijske imovine</t>
  </si>
  <si>
    <t>3235 Zakupnine i najamnine</t>
  </si>
  <si>
    <t>4=3/2*100</t>
  </si>
  <si>
    <t>3236 Zdravstvene i veterinarske usluge</t>
  </si>
  <si>
    <t>3238 Računalne usluge</t>
  </si>
  <si>
    <t>31 Rashodi za zaposlene</t>
  </si>
  <si>
    <t>312 Rashodi za zaposlene</t>
  </si>
  <si>
    <t>3214 Ostale naknade troškova zaposlenima</t>
  </si>
  <si>
    <t>3295 Pristojbe i naknade</t>
  </si>
  <si>
    <t>3434 Ostali nespomenuti rashodi poslovanja</t>
  </si>
  <si>
    <t>*</t>
  </si>
  <si>
    <t>3432 Negativne tečajne razlike</t>
  </si>
  <si>
    <t>3433 Zatezne kamate</t>
  </si>
  <si>
    <t>3221 Uredski materijal</t>
  </si>
  <si>
    <t>OPREMANJE USTANOVA</t>
  </si>
  <si>
    <t>SVEUKUPNO</t>
  </si>
  <si>
    <t>6425 Prihodi od prodaje kratkotrajne nefinancijske imovine</t>
  </si>
  <si>
    <t xml:space="preserve">Izvor 1.1. Opći prihodi i primici </t>
  </si>
  <si>
    <t>Izvor 1.1.  Opći prihodi i primici -PK U SUSTAVU RIZNICE</t>
  </si>
  <si>
    <t>2023 PROGRAM 2124 JAVNA UPRAVA I ADMINISTRACIJA</t>
  </si>
  <si>
    <t>3121 Ostali rashodi za zaposlene</t>
  </si>
  <si>
    <t>3223 Energija</t>
  </si>
  <si>
    <t>3225 Sitan inventar i auto gume</t>
  </si>
  <si>
    <t>Aktivnost K212401 ODRŽAVANJE I OPREMANJE USTANOVA U KULTURI</t>
  </si>
  <si>
    <t>Izvor 5.2. Pomoći iz drugih proračuna</t>
  </si>
  <si>
    <t>4 Rashodi za nabavu nefinancijske imovine</t>
  </si>
  <si>
    <t>42 Rashodi za nabavu dugotrajne imovine</t>
  </si>
  <si>
    <t>4227 Uređaji, strojevi i oprema za ostale namjene</t>
  </si>
  <si>
    <t>Izvor 3.1. Vlastiti prihodi</t>
  </si>
  <si>
    <t>4223 Oprema za održavanje i zaštitu</t>
  </si>
  <si>
    <t>Za razdoblje od 01.01.2024. do 30.06.2024.</t>
  </si>
  <si>
    <t>IZVORNI PLAN 2024</t>
  </si>
  <si>
    <t>IZVRŠENJE 2023. 1.-6.2023.</t>
  </si>
  <si>
    <t>IZVRŠENJE 2024. 1.-6.2024.</t>
  </si>
  <si>
    <t>BROJČANA OZNAKA I NAZIV</t>
  </si>
  <si>
    <t>SAŽETAK RAČUNA PRIHODA I RASHODA</t>
  </si>
  <si>
    <t>Za razdoblje od 01.06.2024. do 30.06.2024.</t>
  </si>
  <si>
    <t>IZVRŠENJE 2023 01.-06.2023.</t>
  </si>
  <si>
    <t>BROJČANA OZNAKA I NAZIV IZVORA FINANCIRANJA</t>
  </si>
  <si>
    <t>IZVRŠENJE 2024 01.-06.2024.</t>
  </si>
  <si>
    <t>IZVJEŠTAJ PO PROGRAMSKOJ KLASIFIKACIJI</t>
  </si>
  <si>
    <t>TEKUĆI PLAN 2024</t>
  </si>
  <si>
    <t>IZVRŠENJE 1.-6.2024.</t>
  </si>
  <si>
    <t>U Zagrebu, 26.07.2024.</t>
  </si>
  <si>
    <t>412 Nematerijalna imovina</t>
  </si>
  <si>
    <t>4124 Ostala prava</t>
  </si>
  <si>
    <t xml:space="preserve">41 Rashodi  za nabavu neproizvedene dugotrajne imovine                                        </t>
  </si>
  <si>
    <t xml:space="preserve">45  Rashodi za dodatna ulaganja na nefinancijskoj imovini                                                  </t>
  </si>
  <si>
    <t>452 Dodatna ulaganja na postrojenjima i opremi</t>
  </si>
  <si>
    <t>4521 Dodatna ulaganja na postrojenjima i opremi</t>
  </si>
  <si>
    <t>Izvor 7.1.1. PRIHODI OD PRODAJE ILI ZAMJENE NEFINANCIJSKE IMOVINE</t>
  </si>
  <si>
    <t>7222 Komunikacijska oprema</t>
  </si>
  <si>
    <t>3434 Ostali nespomenuti financijski rashodi</t>
  </si>
  <si>
    <t>REBALANS 2024</t>
  </si>
  <si>
    <t>IZVRŠENJE 2024 01.-06.2024</t>
  </si>
  <si>
    <t>3214 Ostale naknade zaposlenima</t>
  </si>
  <si>
    <t>3241 Naknade troškova osobama izvan radnog odnosa</t>
  </si>
  <si>
    <t>2024 PROGRAM 2124 JAVNA UPRAVA I ADMINISTRACIJA</t>
  </si>
  <si>
    <t>Aktivnost A022124 K212401 OPREMANJE USTANOVA U KULTURI</t>
  </si>
  <si>
    <t>425 Višegodišnji nasadi i osnovno stado</t>
  </si>
  <si>
    <t>4251 Višegodišnji nasadi</t>
  </si>
  <si>
    <t>BROJČANA OZNAKA I NAZIV PROGRAMA,AKTIVNOSTI / PROJEKTA TE EKONOMSKE KLASIFIKACIJE</t>
  </si>
  <si>
    <t>BROJČANA OZNAKA I NAZIV PROGRAMA, AKTIVNOSTI / PROJEKTA TE EKONOMSKE KLASIFIKACIJE</t>
  </si>
  <si>
    <t>2024  PROGRAM 2124 JAVNA UPRAVA I ADMINISTRACIJA</t>
  </si>
  <si>
    <t>IZVJEŠTAJ O RASHODIMA PREMA FUNKCIJSKOJ KLASIFIKACIJI</t>
  </si>
  <si>
    <t>FUNKCIJSKA 0820 SLUŽBE KULTURE</t>
  </si>
  <si>
    <t>SLUŽBE KULTURE</t>
  </si>
  <si>
    <t>Posebni dio izvještaja o izvršenju</t>
  </si>
  <si>
    <t>3299 Ostali nespomenuti rashodi poslovanja</t>
  </si>
  <si>
    <t xml:space="preserve">UKUPNO 4 </t>
  </si>
  <si>
    <t>4262 Ulaganja u računalne programe</t>
  </si>
  <si>
    <t>4226 Glazbeni instrumenti i oprema</t>
  </si>
  <si>
    <t>4222 Komunikacijska oprema</t>
  </si>
  <si>
    <t>343 Bankarske usluge i usluge platnog prometa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</si>
</sst>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2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rgb="FF3F3F76"/>
      <name val="Calibri"/>
      <family val="2"/>
      <charset val="238"/>
      <scheme val="minor"/>
    </font>
    <font>
      <b/>
      <sz val="11"/>
      <color rgb="FF3F3F76"/>
      <name val="Calibri"/>
      <family val="2"/>
      <charset val="238"/>
      <scheme val="minor"/>
    </font>
    <font>
      <sz val="10"/>
      <color indexed="8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rgb="FFFF8001"/>
      </bottom>
      <diagonal/>
    </border>
    <border>
      <left/>
      <right/>
      <top style="medium">
        <color indexed="64"/>
      </top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/>
      <right/>
      <top style="double">
        <color theme="4"/>
      </top>
      <bottom style="double">
        <color theme="4"/>
      </bottom>
      <diagonal/>
    </border>
    <border>
      <left/>
      <right/>
      <top/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2" fillId="3" borderId="13" applyNumberFormat="0" applyFont="0" applyAlignment="0" applyProtection="0"/>
    <xf numFmtId="0" fontId="4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5" fillId="0" borderId="15" applyNumberFormat="0" applyFill="0" applyAlignment="0" applyProtection="0"/>
    <xf numFmtId="0" fontId="6" fillId="8" borderId="16" applyNumberFormat="0" applyAlignment="0" applyProtection="0"/>
    <xf numFmtId="0" fontId="8" fillId="0" borderId="17" applyNumberFormat="0" applyFill="0" applyAlignment="0" applyProtection="0"/>
    <xf numFmtId="0" fontId="9" fillId="9" borderId="14" applyNumberFormat="0" applyAlignment="0" applyProtection="0"/>
    <xf numFmtId="0" fontId="21" fillId="0" borderId="0">
      <alignment vertical="top"/>
    </xf>
  </cellStyleXfs>
  <cellXfs count="305">
    <xf numFmtId="0" fontId="0" fillId="0" borderId="0" xfId="0"/>
    <xf numFmtId="0" fontId="8" fillId="0" borderId="0" xfId="0" applyFont="1"/>
    <xf numFmtId="0" fontId="6" fillId="8" borderId="18" xfId="7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/>
    <xf numFmtId="0" fontId="8" fillId="10" borderId="1" xfId="0" applyFont="1" applyFill="1" applyBorder="1"/>
    <xf numFmtId="4" fontId="8" fillId="10" borderId="1" xfId="0" applyNumberFormat="1" applyFont="1" applyFill="1" applyBorder="1"/>
    <xf numFmtId="4" fontId="0" fillId="0" borderId="1" xfId="0" applyNumberFormat="1" applyBorder="1"/>
    <xf numFmtId="0" fontId="8" fillId="0" borderId="2" xfId="0" applyFont="1" applyBorder="1"/>
    <xf numFmtId="4" fontId="0" fillId="0" borderId="2" xfId="0" applyNumberFormat="1" applyBorder="1"/>
    <xf numFmtId="0" fontId="6" fillId="11" borderId="19" xfId="6" applyFont="1" applyFill="1" applyBorder="1"/>
    <xf numFmtId="4" fontId="6" fillId="11" borderId="20" xfId="6" applyNumberFormat="1" applyFont="1" applyFill="1" applyBorder="1"/>
    <xf numFmtId="0" fontId="8" fillId="12" borderId="3" xfId="0" applyFont="1" applyFill="1" applyBorder="1"/>
    <xf numFmtId="4" fontId="8" fillId="12" borderId="0" xfId="0" applyNumberFormat="1" applyFont="1" applyFill="1"/>
    <xf numFmtId="0" fontId="8" fillId="0" borderId="3" xfId="0" applyFont="1" applyBorder="1"/>
    <xf numFmtId="4" fontId="0" fillId="0" borderId="0" xfId="0" applyNumberFormat="1"/>
    <xf numFmtId="0" fontId="6" fillId="5" borderId="4" xfId="4" applyFont="1" applyBorder="1"/>
    <xf numFmtId="4" fontId="6" fillId="5" borderId="5" xfId="4" applyNumberFormat="1" applyFont="1" applyBorder="1"/>
    <xf numFmtId="0" fontId="10" fillId="0" borderId="0" xfId="0" applyFont="1"/>
    <xf numFmtId="0" fontId="10" fillId="4" borderId="0" xfId="3" applyFont="1"/>
    <xf numFmtId="0" fontId="10" fillId="4" borderId="0" xfId="3" applyFont="1" applyAlignment="1">
      <alignment horizontal="center"/>
    </xf>
    <xf numFmtId="0" fontId="8" fillId="3" borderId="13" xfId="2" applyFont="1"/>
    <xf numFmtId="4" fontId="8" fillId="3" borderId="13" xfId="2" applyNumberFormat="1" applyFont="1"/>
    <xf numFmtId="0" fontId="6" fillId="8" borderId="16" xfId="7"/>
    <xf numFmtId="4" fontId="6" fillId="8" borderId="16" xfId="7" applyNumberFormat="1"/>
    <xf numFmtId="0" fontId="10" fillId="0" borderId="16" xfId="7" applyFont="1" applyFill="1"/>
    <xf numFmtId="4" fontId="10" fillId="0" borderId="16" xfId="7" applyNumberFormat="1" applyFont="1" applyFill="1"/>
    <xf numFmtId="4" fontId="11" fillId="0" borderId="16" xfId="7" applyNumberFormat="1" applyFont="1" applyFill="1"/>
    <xf numFmtId="0" fontId="6" fillId="8" borderId="21" xfId="7" applyBorder="1"/>
    <xf numFmtId="0" fontId="6" fillId="8" borderId="16" xfId="7" applyAlignment="1">
      <alignment horizontal="left" vertical="top"/>
    </xf>
    <xf numFmtId="0" fontId="10" fillId="4" borderId="14" xfId="3" applyFont="1" applyBorder="1"/>
    <xf numFmtId="4" fontId="10" fillId="4" borderId="14" xfId="3" applyNumberFormat="1" applyFont="1" applyBorder="1"/>
    <xf numFmtId="0" fontId="10" fillId="9" borderId="14" xfId="9" applyFont="1"/>
    <xf numFmtId="4" fontId="10" fillId="9" borderId="14" xfId="9" applyNumberFormat="1" applyFont="1"/>
    <xf numFmtId="0" fontId="8" fillId="0" borderId="17" xfId="8"/>
    <xf numFmtId="0" fontId="8" fillId="0" borderId="17" xfId="8" applyAlignment="1">
      <alignment horizontal="center"/>
    </xf>
    <xf numFmtId="0" fontId="8" fillId="7" borderId="17" xfId="8" applyFill="1"/>
    <xf numFmtId="4" fontId="8" fillId="7" borderId="17" xfId="8" applyNumberFormat="1" applyFill="1"/>
    <xf numFmtId="0" fontId="6" fillId="11" borderId="17" xfId="8" applyFont="1" applyFill="1"/>
    <xf numFmtId="4" fontId="6" fillId="11" borderId="17" xfId="8" applyNumberFormat="1" applyFont="1" applyFill="1"/>
    <xf numFmtId="4" fontId="8" fillId="0" borderId="17" xfId="8" applyNumberFormat="1"/>
    <xf numFmtId="4" fontId="8" fillId="0" borderId="17" xfId="8" applyNumberFormat="1" applyFill="1"/>
    <xf numFmtId="0" fontId="8" fillId="0" borderId="17" xfId="8" applyFill="1" applyAlignment="1" applyProtection="1">
      <alignment vertical="top" wrapText="1" readingOrder="1"/>
      <protection locked="0"/>
    </xf>
    <xf numFmtId="4" fontId="8" fillId="0" borderId="17" xfId="8" applyNumberFormat="1" applyFill="1" applyAlignment="1" applyProtection="1">
      <alignment vertical="top" wrapText="1" readingOrder="1"/>
      <protection locked="0"/>
    </xf>
    <xf numFmtId="0" fontId="8" fillId="0" borderId="17" xfId="8" applyFill="1" applyAlignment="1" applyProtection="1">
      <alignment horizontal="left" vertical="top" wrapText="1" readingOrder="1"/>
      <protection locked="0"/>
    </xf>
    <xf numFmtId="4" fontId="8" fillId="0" borderId="17" xfId="8" applyNumberFormat="1" applyFill="1" applyAlignment="1"/>
    <xf numFmtId="0" fontId="12" fillId="3" borderId="13" xfId="2" applyFont="1"/>
    <xf numFmtId="4" fontId="12" fillId="3" borderId="13" xfId="2" applyNumberFormat="1" applyFont="1"/>
    <xf numFmtId="0" fontId="7" fillId="0" borderId="0" xfId="0" applyFont="1"/>
    <xf numFmtId="0" fontId="3" fillId="6" borderId="16" xfId="5" applyBorder="1"/>
    <xf numFmtId="4" fontId="3" fillId="6" borderId="16" xfId="5" applyNumberFormat="1" applyBorder="1"/>
    <xf numFmtId="4" fontId="7" fillId="0" borderId="0" xfId="0" applyNumberFormat="1" applyFont="1"/>
    <xf numFmtId="0" fontId="8" fillId="13" borderId="17" xfId="8" applyFill="1" applyAlignment="1" applyProtection="1">
      <alignment vertical="top" wrapText="1" readingOrder="1"/>
      <protection locked="0"/>
    </xf>
    <xf numFmtId="0" fontId="8" fillId="13" borderId="17" xfId="8" applyFill="1"/>
    <xf numFmtId="0" fontId="8" fillId="13" borderId="17" xfId="8" applyFill="1" applyAlignment="1">
      <alignment wrapText="1"/>
    </xf>
    <xf numFmtId="0" fontId="8" fillId="14" borderId="17" xfId="8" applyFill="1" applyAlignment="1">
      <alignment wrapText="1"/>
    </xf>
    <xf numFmtId="4" fontId="8" fillId="14" borderId="17" xfId="8" applyNumberFormat="1" applyFill="1"/>
    <xf numFmtId="0" fontId="8" fillId="14" borderId="17" xfId="8" applyFill="1"/>
    <xf numFmtId="0" fontId="8" fillId="14" borderId="17" xfId="8" applyFill="1" applyAlignment="1" applyProtection="1">
      <alignment vertical="top" wrapText="1" readingOrder="1"/>
      <protection locked="0"/>
    </xf>
    <xf numFmtId="4" fontId="8" fillId="14" borderId="17" xfId="8" applyNumberFormat="1" applyFill="1" applyAlignment="1" applyProtection="1">
      <alignment vertical="top" wrapText="1" readingOrder="1"/>
      <protection locked="0"/>
    </xf>
    <xf numFmtId="4" fontId="8" fillId="14" borderId="17" xfId="8" applyNumberFormat="1" applyFill="1" applyAlignment="1"/>
    <xf numFmtId="0" fontId="8" fillId="15" borderId="17" xfId="8" applyFill="1" applyAlignment="1" applyProtection="1">
      <alignment vertical="top" wrapText="1" readingOrder="1"/>
      <protection locked="0"/>
    </xf>
    <xf numFmtId="0" fontId="8" fillId="0" borderId="17" xfId="8" applyFill="1" applyAlignment="1" applyProtection="1">
      <alignment vertical="top" readingOrder="1"/>
      <protection locked="0"/>
    </xf>
    <xf numFmtId="0" fontId="8" fillId="0" borderId="17" xfId="8" applyFill="1" applyAlignment="1">
      <alignment wrapText="1"/>
    </xf>
    <xf numFmtId="0" fontId="8" fillId="0" borderId="17" xfId="8" applyFill="1"/>
    <xf numFmtId="0" fontId="8" fillId="16" borderId="17" xfId="8" applyFill="1" applyAlignment="1" applyProtection="1">
      <alignment vertical="top" wrapText="1" readingOrder="1"/>
      <protection locked="0"/>
    </xf>
    <xf numFmtId="4" fontId="8" fillId="16" borderId="17" xfId="8" applyNumberFormat="1" applyFill="1" applyAlignment="1" applyProtection="1">
      <alignment vertical="top" wrapText="1" readingOrder="1"/>
      <protection locked="0"/>
    </xf>
    <xf numFmtId="4" fontId="8" fillId="16" borderId="17" xfId="8" applyNumberFormat="1" applyFill="1" applyAlignment="1"/>
    <xf numFmtId="4" fontId="11" fillId="10" borderId="16" xfId="7" applyNumberFormat="1" applyFont="1" applyFill="1"/>
    <xf numFmtId="0" fontId="8" fillId="10" borderId="6" xfId="8" applyFill="1" applyBorder="1" applyAlignment="1">
      <alignment horizontal="center" vertical="top" wrapText="1" readingOrder="1"/>
    </xf>
    <xf numFmtId="3" fontId="8" fillId="10" borderId="7" xfId="8" applyNumberFormat="1" applyFill="1" applyBorder="1" applyAlignment="1">
      <alignment horizontal="center" vertical="top" wrapText="1" readingOrder="1"/>
    </xf>
    <xf numFmtId="3" fontId="8" fillId="10" borderId="8" xfId="8" applyNumberFormat="1" applyFill="1" applyBorder="1" applyAlignment="1">
      <alignment horizontal="center" vertical="top" wrapText="1" readingOrder="1"/>
    </xf>
    <xf numFmtId="0" fontId="6" fillId="17" borderId="1" xfId="8" applyFont="1" applyFill="1" applyBorder="1" applyAlignment="1">
      <alignment horizontal="center" vertical="top" wrapText="1" readingOrder="1"/>
    </xf>
    <xf numFmtId="4" fontId="6" fillId="17" borderId="1" xfId="8" applyNumberFormat="1" applyFont="1" applyFill="1" applyBorder="1" applyAlignment="1">
      <alignment horizontal="left" vertical="top" readingOrder="1"/>
    </xf>
    <xf numFmtId="0" fontId="10" fillId="18" borderId="16" xfId="7" applyFont="1" applyFill="1"/>
    <xf numFmtId="0" fontId="10" fillId="10" borderId="16" xfId="7" applyFont="1" applyFill="1"/>
    <xf numFmtId="0" fontId="10" fillId="10" borderId="21" xfId="7" applyFont="1" applyFill="1" applyBorder="1"/>
    <xf numFmtId="0" fontId="10" fillId="10" borderId="1" xfId="7" applyFont="1" applyFill="1" applyBorder="1"/>
    <xf numFmtId="0" fontId="10" fillId="17" borderId="18" xfId="7" applyFont="1" applyFill="1" applyBorder="1"/>
    <xf numFmtId="0" fontId="10" fillId="17" borderId="21" xfId="7" applyFont="1" applyFill="1" applyBorder="1"/>
    <xf numFmtId="0" fontId="10" fillId="18" borderId="1" xfId="7" applyFont="1" applyFill="1" applyBorder="1"/>
    <xf numFmtId="0" fontId="10" fillId="18" borderId="18" xfId="7" applyFont="1" applyFill="1" applyBorder="1"/>
    <xf numFmtId="0" fontId="10" fillId="18" borderId="22" xfId="7" applyFont="1" applyFill="1" applyBorder="1"/>
    <xf numFmtId="4" fontId="8" fillId="18" borderId="1" xfId="0" applyNumberFormat="1" applyFont="1" applyFill="1" applyBorder="1"/>
    <xf numFmtId="4" fontId="0" fillId="10" borderId="1" xfId="0" applyNumberFormat="1" applyFill="1" applyBorder="1"/>
    <xf numFmtId="4" fontId="10" fillId="18" borderId="16" xfId="7" applyNumberFormat="1" applyFont="1" applyFill="1"/>
    <xf numFmtId="4" fontId="0" fillId="10" borderId="9" xfId="0" applyNumberFormat="1" applyFill="1" applyBorder="1"/>
    <xf numFmtId="4" fontId="10" fillId="17" borderId="18" xfId="7" applyNumberFormat="1" applyFont="1" applyFill="1" applyBorder="1"/>
    <xf numFmtId="4" fontId="10" fillId="17" borderId="1" xfId="8" applyNumberFormat="1" applyFont="1" applyFill="1" applyBorder="1" applyAlignment="1">
      <alignment horizontal="right" vertical="top" readingOrder="1"/>
    </xf>
    <xf numFmtId="0" fontId="10" fillId="17" borderId="16" xfId="7" applyFont="1" applyFill="1"/>
    <xf numFmtId="0" fontId="10" fillId="10" borderId="18" xfId="7" applyFont="1" applyFill="1" applyBorder="1"/>
    <xf numFmtId="4" fontId="8" fillId="17" borderId="1" xfId="0" applyNumberFormat="1" applyFont="1" applyFill="1" applyBorder="1"/>
    <xf numFmtId="4" fontId="0" fillId="10" borderId="0" xfId="0" applyNumberFormat="1" applyFill="1"/>
    <xf numFmtId="0" fontId="10" fillId="19" borderId="21" xfId="7" applyFont="1" applyFill="1" applyBorder="1"/>
    <xf numFmtId="4" fontId="10" fillId="19" borderId="1" xfId="8" applyNumberFormat="1" applyFont="1" applyFill="1" applyBorder="1" applyAlignment="1">
      <alignment horizontal="right" vertical="top" readingOrder="1"/>
    </xf>
    <xf numFmtId="0" fontId="10" fillId="19" borderId="16" xfId="7" applyFont="1" applyFill="1"/>
    <xf numFmtId="4" fontId="8" fillId="19" borderId="1" xfId="0" applyNumberFormat="1" applyFont="1" applyFill="1" applyBorder="1"/>
    <xf numFmtId="0" fontId="0" fillId="20" borderId="0" xfId="0" applyFill="1"/>
    <xf numFmtId="0" fontId="8" fillId="2" borderId="1" xfId="1" applyFont="1" applyBorder="1" applyAlignment="1">
      <alignment horizontal="center" vertical="top" wrapText="1" readingOrder="1"/>
    </xf>
    <xf numFmtId="0" fontId="10" fillId="21" borderId="16" xfId="7" applyFont="1" applyFill="1"/>
    <xf numFmtId="4" fontId="8" fillId="21" borderId="1" xfId="0" applyNumberFormat="1" applyFont="1" applyFill="1" applyBorder="1"/>
    <xf numFmtId="0" fontId="10" fillId="21" borderId="18" xfId="7" applyFont="1" applyFill="1" applyBorder="1"/>
    <xf numFmtId="0" fontId="10" fillId="19" borderId="18" xfId="7" applyFont="1" applyFill="1" applyBorder="1"/>
    <xf numFmtId="4" fontId="10" fillId="19" borderId="18" xfId="7" applyNumberFormat="1" applyFont="1" applyFill="1" applyBorder="1"/>
    <xf numFmtId="0" fontId="10" fillId="21" borderId="1" xfId="7" applyFont="1" applyFill="1" applyBorder="1"/>
    <xf numFmtId="0" fontId="10" fillId="21" borderId="22" xfId="7" applyFont="1" applyFill="1" applyBorder="1"/>
    <xf numFmtId="0" fontId="10" fillId="10" borderId="22" xfId="7" applyFont="1" applyFill="1" applyBorder="1"/>
    <xf numFmtId="4" fontId="8" fillId="21" borderId="9" xfId="0" applyNumberFormat="1" applyFont="1" applyFill="1" applyBorder="1"/>
    <xf numFmtId="4" fontId="8" fillId="0" borderId="0" xfId="0" applyNumberFormat="1" applyFont="1"/>
    <xf numFmtId="4" fontId="8" fillId="17" borderId="0" xfId="0" applyNumberFormat="1" applyFont="1" applyFill="1"/>
    <xf numFmtId="0" fontId="13" fillId="17" borderId="14" xfId="9" applyFont="1" applyFill="1"/>
    <xf numFmtId="0" fontId="6" fillId="22" borderId="0" xfId="0" applyFont="1" applyFill="1"/>
    <xf numFmtId="4" fontId="6" fillId="22" borderId="0" xfId="0" applyNumberFormat="1" applyFont="1" applyFill="1"/>
    <xf numFmtId="4" fontId="14" fillId="17" borderId="0" xfId="0" applyNumberFormat="1" applyFont="1" applyFill="1"/>
    <xf numFmtId="0" fontId="14" fillId="0" borderId="0" xfId="0" applyFont="1"/>
    <xf numFmtId="0" fontId="15" fillId="0" borderId="0" xfId="0" applyFont="1"/>
    <xf numFmtId="4" fontId="8" fillId="3" borderId="13" xfId="2" applyNumberFormat="1" applyFont="1" applyAlignment="1">
      <alignment horizontal="center"/>
    </xf>
    <xf numFmtId="4" fontId="6" fillId="8" borderId="16" xfId="7" applyNumberFormat="1" applyAlignment="1">
      <alignment horizontal="center"/>
    </xf>
    <xf numFmtId="4" fontId="11" fillId="0" borderId="16" xfId="7" applyNumberFormat="1" applyFont="1" applyFill="1" applyAlignment="1">
      <alignment horizontal="center"/>
    </xf>
    <xf numFmtId="4" fontId="10" fillId="0" borderId="16" xfId="7" applyNumberFormat="1" applyFont="1" applyFill="1" applyAlignment="1">
      <alignment horizontal="center"/>
    </xf>
    <xf numFmtId="0" fontId="6" fillId="8" borderId="16" xfId="7" applyAlignment="1">
      <alignment horizontal="center"/>
    </xf>
    <xf numFmtId="0" fontId="10" fillId="0" borderId="16" xfId="7" applyFont="1" applyFill="1" applyAlignment="1">
      <alignment horizontal="center"/>
    </xf>
    <xf numFmtId="0" fontId="11" fillId="0" borderId="16" xfId="7" applyFont="1" applyFill="1" applyAlignment="1">
      <alignment horizontal="center"/>
    </xf>
    <xf numFmtId="4" fontId="12" fillId="3" borderId="13" xfId="2" applyNumberFormat="1" applyFont="1" applyAlignment="1">
      <alignment horizontal="center"/>
    </xf>
    <xf numFmtId="4" fontId="8" fillId="16" borderId="13" xfId="2" applyNumberFormat="1" applyFont="1" applyFill="1" applyAlignment="1">
      <alignment horizontal="center"/>
    </xf>
    <xf numFmtId="4" fontId="8" fillId="23" borderId="1" xfId="0" applyNumberFormat="1" applyFont="1" applyFill="1" applyBorder="1"/>
    <xf numFmtId="2" fontId="6" fillId="8" borderId="16" xfId="7" applyNumberFormat="1" applyAlignment="1">
      <alignment horizontal="center"/>
    </xf>
    <xf numFmtId="2" fontId="3" fillId="6" borderId="16" xfId="5" applyNumberFormat="1" applyBorder="1" applyAlignment="1">
      <alignment horizontal="center"/>
    </xf>
    <xf numFmtId="0" fontId="6" fillId="24" borderId="16" xfId="7" applyFill="1" applyAlignment="1">
      <alignment horizontal="left"/>
    </xf>
    <xf numFmtId="4" fontId="6" fillId="24" borderId="16" xfId="7" applyNumberFormat="1" applyFill="1"/>
    <xf numFmtId="0" fontId="6" fillId="24" borderId="16" xfId="7" applyFill="1" applyAlignment="1">
      <alignment horizontal="center"/>
    </xf>
    <xf numFmtId="0" fontId="6" fillId="25" borderId="1" xfId="8" applyFont="1" applyFill="1" applyBorder="1" applyAlignment="1">
      <alignment horizontal="center" vertical="top" wrapText="1" readingOrder="1"/>
    </xf>
    <xf numFmtId="0" fontId="10" fillId="26" borderId="21" xfId="7" applyFont="1" applyFill="1" applyBorder="1"/>
    <xf numFmtId="0" fontId="10" fillId="27" borderId="16" xfId="7" applyFont="1" applyFill="1"/>
    <xf numFmtId="4" fontId="8" fillId="27" borderId="1" xfId="0" applyNumberFormat="1" applyFont="1" applyFill="1" applyBorder="1"/>
    <xf numFmtId="0" fontId="10" fillId="26" borderId="16" xfId="7" applyFont="1" applyFill="1"/>
    <xf numFmtId="4" fontId="8" fillId="26" borderId="1" xfId="0" applyNumberFormat="1" applyFont="1" applyFill="1" applyBorder="1"/>
    <xf numFmtId="0" fontId="6" fillId="28" borderId="1" xfId="8" applyFont="1" applyFill="1" applyBorder="1" applyAlignment="1">
      <alignment horizontal="center" vertical="top" wrapText="1" readingOrder="1"/>
    </xf>
    <xf numFmtId="4" fontId="6" fillId="28" borderId="1" xfId="8" applyNumberFormat="1" applyFont="1" applyFill="1" applyBorder="1" applyAlignment="1">
      <alignment horizontal="left" vertical="top" readingOrder="1"/>
    </xf>
    <xf numFmtId="0" fontId="10" fillId="22" borderId="21" xfId="7" applyFont="1" applyFill="1" applyBorder="1"/>
    <xf numFmtId="4" fontId="10" fillId="22" borderId="1" xfId="8" applyNumberFormat="1" applyFont="1" applyFill="1" applyBorder="1" applyAlignment="1">
      <alignment horizontal="right" vertical="top" readingOrder="1"/>
    </xf>
    <xf numFmtId="0" fontId="10" fillId="29" borderId="16" xfId="7" applyFont="1" applyFill="1"/>
    <xf numFmtId="4" fontId="8" fillId="29" borderId="1" xfId="0" applyNumberFormat="1" applyFont="1" applyFill="1" applyBorder="1"/>
    <xf numFmtId="4" fontId="8" fillId="27" borderId="1" xfId="0" applyNumberFormat="1" applyFont="1" applyFill="1" applyBorder="1" applyAlignment="1">
      <alignment horizontal="center"/>
    </xf>
    <xf numFmtId="4" fontId="0" fillId="10" borderId="1" xfId="0" applyNumberFormat="1" applyFill="1" applyBorder="1" applyAlignment="1">
      <alignment horizontal="center"/>
    </xf>
    <xf numFmtId="4" fontId="8" fillId="26" borderId="1" xfId="0" applyNumberFormat="1" applyFont="1" applyFill="1" applyBorder="1" applyAlignment="1">
      <alignment horizontal="center"/>
    </xf>
    <xf numFmtId="0" fontId="6" fillId="30" borderId="1" xfId="8" applyFont="1" applyFill="1" applyBorder="1" applyAlignment="1">
      <alignment horizontal="center" vertical="top" wrapText="1" readingOrder="1"/>
    </xf>
    <xf numFmtId="0" fontId="8" fillId="0" borderId="6" xfId="8" applyFill="1" applyBorder="1" applyAlignment="1">
      <alignment horizontal="center" vertical="top" wrapText="1" readingOrder="1"/>
    </xf>
    <xf numFmtId="3" fontId="8" fillId="0" borderId="7" xfId="8" applyNumberFormat="1" applyFill="1" applyBorder="1" applyAlignment="1">
      <alignment horizontal="center" vertical="top" wrapText="1" readingOrder="1"/>
    </xf>
    <xf numFmtId="3" fontId="8" fillId="0" borderId="8" xfId="8" applyNumberFormat="1" applyFill="1" applyBorder="1" applyAlignment="1">
      <alignment horizontal="center" vertical="top" wrapText="1" readingOrder="1"/>
    </xf>
    <xf numFmtId="4" fontId="6" fillId="30" borderId="1" xfId="8" applyNumberFormat="1" applyFont="1" applyFill="1" applyBorder="1" applyAlignment="1">
      <alignment horizontal="center" vertical="top" readingOrder="1"/>
    </xf>
    <xf numFmtId="4" fontId="6" fillId="30" borderId="1" xfId="8" applyNumberFormat="1" applyFont="1" applyFill="1" applyBorder="1" applyAlignment="1">
      <alignment horizontal="center"/>
    </xf>
    <xf numFmtId="0" fontId="10" fillId="25" borderId="21" xfId="7" applyFont="1" applyFill="1" applyBorder="1"/>
    <xf numFmtId="4" fontId="10" fillId="25" borderId="1" xfId="8" applyNumberFormat="1" applyFont="1" applyFill="1" applyBorder="1" applyAlignment="1">
      <alignment horizontal="right" vertical="top" readingOrder="1"/>
    </xf>
    <xf numFmtId="0" fontId="6" fillId="30" borderId="16" xfId="7" applyFill="1"/>
    <xf numFmtId="4" fontId="6" fillId="30" borderId="1" xfId="0" applyNumberFormat="1" applyFont="1" applyFill="1" applyBorder="1"/>
    <xf numFmtId="0" fontId="8" fillId="10" borderId="3" xfId="8" applyFill="1" applyBorder="1" applyAlignment="1">
      <alignment horizontal="center" vertical="top" wrapText="1" readingOrder="1"/>
    </xf>
    <xf numFmtId="3" fontId="8" fillId="10" borderId="10" xfId="8" applyNumberFormat="1" applyFill="1" applyBorder="1" applyAlignment="1">
      <alignment horizontal="center" vertical="top" wrapText="1" readingOrder="1"/>
    </xf>
    <xf numFmtId="3" fontId="8" fillId="10" borderId="11" xfId="8" applyNumberFormat="1" applyFill="1" applyBorder="1" applyAlignment="1">
      <alignment horizontal="center" vertical="top" wrapText="1" readingOrder="1"/>
    </xf>
    <xf numFmtId="4" fontId="10" fillId="26" borderId="12" xfId="8" applyNumberFormat="1" applyFont="1" applyFill="1" applyBorder="1" applyAlignment="1">
      <alignment horizontal="right" vertical="top" readingOrder="1"/>
    </xf>
    <xf numFmtId="4" fontId="10" fillId="26" borderId="12" xfId="8" applyNumberFormat="1" applyFont="1" applyFill="1" applyBorder="1" applyAlignment="1">
      <alignment horizontal="center" vertical="top" readingOrder="1"/>
    </xf>
    <xf numFmtId="0" fontId="8" fillId="26" borderId="1" xfId="8" applyFill="1" applyBorder="1" applyAlignment="1">
      <alignment horizontal="left" vertical="top" wrapText="1" readingOrder="1"/>
    </xf>
    <xf numFmtId="0" fontId="8" fillId="27" borderId="1" xfId="8" applyFill="1" applyBorder="1" applyAlignment="1">
      <alignment horizontal="left" vertical="top" wrapText="1" readingOrder="1"/>
    </xf>
    <xf numFmtId="0" fontId="8" fillId="10" borderId="1" xfId="8" applyFill="1" applyBorder="1" applyAlignment="1">
      <alignment horizontal="left" vertical="top" wrapText="1" readingOrder="1"/>
    </xf>
    <xf numFmtId="4" fontId="8" fillId="27" borderId="9" xfId="0" applyNumberFormat="1" applyFont="1" applyFill="1" applyBorder="1"/>
    <xf numFmtId="4" fontId="8" fillId="26" borderId="1" xfId="8" applyNumberFormat="1" applyFill="1" applyBorder="1" applyAlignment="1">
      <alignment horizontal="right" wrapText="1" readingOrder="1"/>
    </xf>
    <xf numFmtId="4" fontId="8" fillId="27" borderId="1" xfId="8" applyNumberFormat="1" applyFill="1" applyBorder="1" applyAlignment="1">
      <alignment horizontal="right" wrapText="1" readingOrder="1"/>
    </xf>
    <xf numFmtId="4" fontId="2" fillId="10" borderId="1" xfId="8" applyNumberFormat="1" applyFont="1" applyFill="1" applyBorder="1" applyAlignment="1">
      <alignment horizontal="right" wrapText="1" readingOrder="1"/>
    </xf>
    <xf numFmtId="0" fontId="10" fillId="27" borderId="12" xfId="7" applyFont="1" applyFill="1" applyBorder="1"/>
    <xf numFmtId="4" fontId="8" fillId="26" borderId="0" xfId="0" applyNumberFormat="1" applyFont="1" applyFill="1"/>
    <xf numFmtId="4" fontId="8" fillId="26" borderId="0" xfId="0" applyNumberFormat="1" applyFont="1" applyFill="1" applyAlignment="1">
      <alignment horizontal="center"/>
    </xf>
    <xf numFmtId="4" fontId="16" fillId="10" borderId="1" xfId="0" applyNumberFormat="1" applyFont="1" applyFill="1" applyBorder="1"/>
    <xf numFmtId="4" fontId="8" fillId="15" borderId="17" xfId="8" applyNumberFormat="1" applyFill="1"/>
    <xf numFmtId="4" fontId="8" fillId="0" borderId="0" xfId="8" applyNumberFormat="1" applyFill="1" applyBorder="1"/>
    <xf numFmtId="0" fontId="19" fillId="0" borderId="0" xfId="9" applyFont="1" applyFill="1" applyBorder="1" applyAlignment="1"/>
    <xf numFmtId="0" fontId="20" fillId="0" borderId="0" xfId="9" applyFont="1" applyFill="1" applyBorder="1" applyAlignment="1"/>
    <xf numFmtId="0" fontId="17" fillId="0" borderId="0" xfId="0" applyFont="1"/>
    <xf numFmtId="0" fontId="18" fillId="0" borderId="0" xfId="7" applyFont="1" applyFill="1" applyBorder="1" applyAlignment="1"/>
    <xf numFmtId="4" fontId="11" fillId="0" borderId="25" xfId="7" applyNumberFormat="1" applyFont="1" applyFill="1" applyBorder="1"/>
    <xf numFmtId="4" fontId="10" fillId="18" borderId="21" xfId="7" applyNumberFormat="1" applyFont="1" applyFill="1" applyBorder="1"/>
    <xf numFmtId="0" fontId="8" fillId="10" borderId="0" xfId="8" applyFill="1" applyBorder="1" applyAlignment="1">
      <alignment horizontal="left" vertical="top" wrapText="1" readingOrder="1"/>
    </xf>
    <xf numFmtId="4" fontId="2" fillId="10" borderId="12" xfId="8" applyNumberFormat="1" applyFont="1" applyFill="1" applyBorder="1" applyAlignment="1">
      <alignment horizontal="right" wrapText="1" readingOrder="1"/>
    </xf>
    <xf numFmtId="4" fontId="2" fillId="10" borderId="12" xfId="8" applyNumberFormat="1" applyFont="1" applyFill="1" applyBorder="1" applyAlignment="1">
      <alignment horizontal="center" vertical="top" wrapText="1" readingOrder="1"/>
    </xf>
    <xf numFmtId="4" fontId="6" fillId="0" borderId="0" xfId="0" applyNumberFormat="1" applyFont="1"/>
    <xf numFmtId="4" fontId="12" fillId="21" borderId="1" xfId="0" applyNumberFormat="1" applyFont="1" applyFill="1" applyBorder="1"/>
    <xf numFmtId="4" fontId="10" fillId="27" borderId="1" xfId="0" applyNumberFormat="1" applyFont="1" applyFill="1" applyBorder="1" applyAlignment="1">
      <alignment horizontal="center"/>
    </xf>
    <xf numFmtId="0" fontId="6" fillId="8" borderId="18" xfId="7" applyBorder="1" applyAlignment="1">
      <alignment horizontal="center" vertical="center" wrapText="1"/>
    </xf>
    <xf numFmtId="0" fontId="6" fillId="8" borderId="27" xfId="7" applyBorder="1" applyAlignment="1">
      <alignment horizontal="center" wrapText="1"/>
    </xf>
    <xf numFmtId="0" fontId="6" fillId="0" borderId="0" xfId="7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16" borderId="13" xfId="2" applyNumberFormat="1" applyFont="1" applyFill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10" fillId="0" borderId="28" xfId="7" applyNumberFormat="1" applyFont="1" applyFill="1" applyBorder="1"/>
    <xf numFmtId="0" fontId="10" fillId="0" borderId="18" xfId="7" applyFont="1" applyFill="1" applyBorder="1"/>
    <xf numFmtId="4" fontId="10" fillId="0" borderId="18" xfId="7" applyNumberFormat="1" applyFont="1" applyFill="1" applyBorder="1"/>
    <xf numFmtId="0" fontId="10" fillId="0" borderId="21" xfId="7" applyFont="1" applyFill="1" applyBorder="1"/>
    <xf numFmtId="4" fontId="10" fillId="0" borderId="21" xfId="7" applyNumberFormat="1" applyFont="1" applyFill="1" applyBorder="1"/>
    <xf numFmtId="4" fontId="10" fillId="0" borderId="1" xfId="7" applyNumberFormat="1" applyFont="1" applyFill="1" applyBorder="1"/>
    <xf numFmtId="0" fontId="8" fillId="0" borderId="17" xfId="8" applyAlignment="1">
      <alignment horizontal="center" wrapText="1"/>
    </xf>
    <xf numFmtId="4" fontId="6" fillId="17" borderId="1" xfId="8" applyNumberFormat="1" applyFont="1" applyFill="1" applyBorder="1" applyAlignment="1">
      <alignment horizontal="left" vertical="top" wrapText="1" readingOrder="1"/>
    </xf>
    <xf numFmtId="4" fontId="6" fillId="17" borderId="1" xfId="8" applyNumberFormat="1" applyFont="1" applyFill="1" applyBorder="1" applyAlignment="1">
      <alignment horizontal="center" vertical="top" wrapText="1" readingOrder="1"/>
    </xf>
    <xf numFmtId="4" fontId="6" fillId="17" borderId="1" xfId="8" applyNumberFormat="1" applyFont="1" applyFill="1" applyBorder="1" applyAlignment="1">
      <alignment horizontal="center" wrapText="1"/>
    </xf>
    <xf numFmtId="4" fontId="11" fillId="20" borderId="16" xfId="7" applyNumberFormat="1" applyFont="1" applyFill="1"/>
    <xf numFmtId="0" fontId="10" fillId="13" borderId="16" xfId="7" applyFont="1" applyFill="1"/>
    <xf numFmtId="0" fontId="10" fillId="32" borderId="16" xfId="7" applyFont="1" applyFill="1"/>
    <xf numFmtId="0" fontId="10" fillId="32" borderId="16" xfId="7" applyFont="1" applyFill="1" applyAlignment="1">
      <alignment horizontal="left" vertical="top"/>
    </xf>
    <xf numFmtId="4" fontId="6" fillId="33" borderId="16" xfId="7" applyNumberFormat="1" applyFill="1"/>
    <xf numFmtId="4" fontId="11" fillId="20" borderId="25" xfId="7" applyNumberFormat="1" applyFont="1" applyFill="1" applyBorder="1"/>
    <xf numFmtId="4" fontId="11" fillId="0" borderId="29" xfId="7" applyNumberFormat="1" applyFont="1" applyFill="1" applyBorder="1"/>
    <xf numFmtId="0" fontId="10" fillId="0" borderId="17" xfId="8" applyFont="1" applyFill="1"/>
    <xf numFmtId="4" fontId="10" fillId="0" borderId="17" xfId="8" applyNumberFormat="1" applyFont="1" applyFill="1"/>
    <xf numFmtId="4" fontId="11" fillId="0" borderId="17" xfId="8" applyNumberFormat="1" applyFont="1" applyFill="1"/>
    <xf numFmtId="4" fontId="2" fillId="0" borderId="17" xfId="8" applyNumberFormat="1" applyFont="1"/>
    <xf numFmtId="4" fontId="0" fillId="18" borderId="1" xfId="0" applyNumberFormat="1" applyFill="1" applyBorder="1"/>
    <xf numFmtId="0" fontId="10" fillId="17" borderId="22" xfId="7" applyFont="1" applyFill="1" applyBorder="1"/>
    <xf numFmtId="0" fontId="10" fillId="17" borderId="22" xfId="7" applyFont="1" applyFill="1" applyBorder="1" applyAlignment="1">
      <alignment horizontal="left"/>
    </xf>
    <xf numFmtId="0" fontId="8" fillId="18" borderId="1" xfId="8" applyFill="1" applyBorder="1" applyAlignment="1">
      <alignment horizontal="left" vertical="top" wrapText="1" readingOrder="1"/>
    </xf>
    <xf numFmtId="4" fontId="8" fillId="18" borderId="1" xfId="8" applyNumberFormat="1" applyFill="1" applyBorder="1" applyAlignment="1">
      <alignment horizontal="right" vertical="top" wrapText="1" readingOrder="1"/>
    </xf>
    <xf numFmtId="4" fontId="2" fillId="10" borderId="1" xfId="8" applyNumberFormat="1" applyFont="1" applyFill="1" applyBorder="1" applyAlignment="1">
      <alignment horizontal="right" vertical="top" wrapText="1" readingOrder="1"/>
    </xf>
    <xf numFmtId="0" fontId="8" fillId="10" borderId="0" xfId="0" applyFont="1" applyFill="1"/>
    <xf numFmtId="0" fontId="8" fillId="18" borderId="0" xfId="0" applyFont="1" applyFill="1"/>
    <xf numFmtId="0" fontId="10" fillId="34" borderId="16" xfId="7" applyFont="1" applyFill="1"/>
    <xf numFmtId="0" fontId="10" fillId="34" borderId="1" xfId="7" applyFont="1" applyFill="1" applyBorder="1"/>
    <xf numFmtId="4" fontId="10" fillId="32" borderId="16" xfId="7" applyNumberFormat="1" applyFont="1" applyFill="1"/>
    <xf numFmtId="4" fontId="10" fillId="32" borderId="16" xfId="7" applyNumberFormat="1" applyFont="1" applyFill="1" applyAlignment="1">
      <alignment horizontal="center"/>
    </xf>
    <xf numFmtId="4" fontId="11" fillId="32" borderId="16" xfId="7" applyNumberFormat="1" applyFont="1" applyFill="1" applyAlignment="1">
      <alignment horizontal="center"/>
    </xf>
    <xf numFmtId="4" fontId="6" fillId="24" borderId="16" xfId="7" applyNumberFormat="1" applyFill="1" applyAlignment="1">
      <alignment horizontal="center"/>
    </xf>
    <xf numFmtId="4" fontId="6" fillId="8" borderId="16" xfId="7" applyNumberFormat="1" applyAlignment="1">
      <alignment horizontal="right"/>
    </xf>
    <xf numFmtId="4" fontId="10" fillId="35" borderId="16" xfId="7" applyNumberFormat="1" applyFont="1" applyFill="1"/>
    <xf numFmtId="4" fontId="12" fillId="3" borderId="13" xfId="2" applyNumberFormat="1" applyFont="1" applyAlignment="1">
      <alignment horizontal="right"/>
    </xf>
    <xf numFmtId="4" fontId="11" fillId="36" borderId="16" xfId="7" applyNumberFormat="1" applyFont="1" applyFill="1"/>
    <xf numFmtId="4" fontId="6" fillId="35" borderId="16" xfId="7" applyNumberFormat="1" applyFill="1"/>
    <xf numFmtId="4" fontId="6" fillId="35" borderId="18" xfId="7" applyNumberFormat="1" applyFill="1" applyBorder="1"/>
    <xf numFmtId="4" fontId="10" fillId="35" borderId="25" xfId="7" applyNumberFormat="1" applyFont="1" applyFill="1" applyBorder="1"/>
    <xf numFmtId="0" fontId="10" fillId="35" borderId="16" xfId="7" applyFont="1" applyFill="1"/>
    <xf numFmtId="2" fontId="10" fillId="35" borderId="1" xfId="0" applyNumberFormat="1" applyFont="1" applyFill="1" applyBorder="1"/>
    <xf numFmtId="164" fontId="0" fillId="0" borderId="1" xfId="0" applyNumberFormat="1" applyBorder="1" applyAlignment="1">
      <alignment horizontal="right" vertical="top"/>
    </xf>
    <xf numFmtId="4" fontId="10" fillId="35" borderId="1" xfId="0" applyNumberFormat="1" applyFont="1" applyFill="1" applyBorder="1"/>
    <xf numFmtId="164" fontId="0" fillId="36" borderId="1" xfId="0" applyNumberFormat="1" applyFill="1" applyBorder="1" applyAlignment="1">
      <alignment horizontal="right" vertical="top"/>
    </xf>
    <xf numFmtId="4" fontId="8" fillId="35" borderId="1" xfId="0" applyNumberFormat="1" applyFont="1" applyFill="1" applyBorder="1"/>
    <xf numFmtId="164" fontId="10" fillId="35" borderId="1" xfId="0" applyNumberFormat="1" applyFont="1" applyFill="1" applyBorder="1" applyAlignment="1">
      <alignment horizontal="right" vertical="top"/>
    </xf>
    <xf numFmtId="4" fontId="6" fillId="11" borderId="30" xfId="8" applyNumberFormat="1" applyFont="1" applyFill="1" applyBorder="1"/>
    <xf numFmtId="4" fontId="8" fillId="14" borderId="31" xfId="8" applyNumberFormat="1" applyFill="1" applyBorder="1"/>
    <xf numFmtId="4" fontId="8" fillId="0" borderId="1" xfId="8" applyNumberFormat="1" applyBorder="1"/>
    <xf numFmtId="4" fontId="10" fillId="0" borderId="1" xfId="8" applyNumberFormat="1" applyFont="1" applyBorder="1"/>
    <xf numFmtId="4" fontId="8" fillId="2" borderId="1" xfId="1" applyNumberFormat="1" applyFont="1" applyBorder="1" applyAlignment="1">
      <alignment horizontal="center" wrapText="1"/>
    </xf>
    <xf numFmtId="4" fontId="10" fillId="10" borderId="1" xfId="0" applyNumberFormat="1" applyFont="1" applyFill="1" applyBorder="1"/>
    <xf numFmtId="4" fontId="8" fillId="10" borderId="9" xfId="0" applyNumberFormat="1" applyFont="1" applyFill="1" applyBorder="1"/>
    <xf numFmtId="4" fontId="11" fillId="10" borderId="1" xfId="0" applyNumberFormat="1" applyFont="1" applyFill="1" applyBorder="1"/>
    <xf numFmtId="4" fontId="8" fillId="2" borderId="1" xfId="1" applyNumberFormat="1" applyFont="1" applyBorder="1" applyAlignment="1">
      <alignment horizontal="center" vertical="center" wrapText="1" readingOrder="1"/>
    </xf>
    <xf numFmtId="4" fontId="6" fillId="25" borderId="1" xfId="8" applyNumberFormat="1" applyFont="1" applyFill="1" applyBorder="1" applyAlignment="1">
      <alignment horizontal="center" wrapText="1"/>
    </xf>
    <xf numFmtId="4" fontId="6" fillId="25" borderId="1" xfId="8" applyNumberFormat="1" applyFont="1" applyFill="1" applyBorder="1" applyAlignment="1">
      <alignment horizontal="center" vertical="center" readingOrder="1"/>
    </xf>
    <xf numFmtId="4" fontId="0" fillId="10" borderId="2" xfId="0" applyNumberFormat="1" applyFill="1" applyBorder="1"/>
    <xf numFmtId="4" fontId="8" fillId="0" borderId="2" xfId="0" applyNumberFormat="1" applyFont="1" applyBorder="1"/>
    <xf numFmtId="4" fontId="0" fillId="10" borderId="12" xfId="0" applyNumberFormat="1" applyFill="1" applyBorder="1"/>
    <xf numFmtId="4" fontId="6" fillId="28" borderId="1" xfId="8" applyNumberFormat="1" applyFont="1" applyFill="1" applyBorder="1" applyAlignment="1">
      <alignment horizontal="center" wrapText="1"/>
    </xf>
    <xf numFmtId="4" fontId="6" fillId="28" borderId="1" xfId="8" applyNumberFormat="1" applyFont="1" applyFill="1" applyBorder="1" applyAlignment="1">
      <alignment horizontal="center" vertical="center"/>
    </xf>
    <xf numFmtId="4" fontId="6" fillId="28" borderId="1" xfId="8" applyNumberFormat="1" applyFont="1" applyFill="1" applyBorder="1" applyAlignment="1">
      <alignment horizontal="center" vertical="center" wrapText="1"/>
    </xf>
    <xf numFmtId="0" fontId="10" fillId="19" borderId="32" xfId="7" applyFont="1" applyFill="1" applyBorder="1"/>
    <xf numFmtId="4" fontId="8" fillId="19" borderId="33" xfId="0" applyNumberFormat="1" applyFont="1" applyFill="1" applyBorder="1"/>
    <xf numFmtId="4" fontId="6" fillId="30" borderId="1" xfId="8" applyNumberFormat="1" applyFont="1" applyFill="1" applyBorder="1" applyAlignment="1">
      <alignment horizontal="center" vertical="top" wrapText="1" readingOrder="1"/>
    </xf>
    <xf numFmtId="4" fontId="6" fillId="30" borderId="1" xfId="8" applyNumberFormat="1" applyFont="1" applyFill="1" applyBorder="1" applyAlignment="1">
      <alignment horizontal="center" wrapText="1"/>
    </xf>
    <xf numFmtId="0" fontId="10" fillId="0" borderId="25" xfId="7" applyFont="1" applyFill="1" applyBorder="1"/>
    <xf numFmtId="2" fontId="0" fillId="0" borderId="1" xfId="0" applyNumberFormat="1" applyBorder="1"/>
    <xf numFmtId="4" fontId="14" fillId="0" borderId="0" xfId="0" applyNumberFormat="1" applyFont="1"/>
    <xf numFmtId="0" fontId="13" fillId="0" borderId="34" xfId="9" applyFont="1" applyFill="1" applyBorder="1"/>
    <xf numFmtId="0" fontId="6" fillId="25" borderId="21" xfId="7" applyFill="1" applyBorder="1"/>
    <xf numFmtId="4" fontId="6" fillId="25" borderId="1" xfId="8" applyNumberFormat="1" applyFont="1" applyFill="1" applyBorder="1" applyAlignment="1">
      <alignment horizontal="right" vertical="top" readingOrder="1"/>
    </xf>
    <xf numFmtId="0" fontId="6" fillId="0" borderId="0" xfId="7" applyFill="1" applyBorder="1"/>
    <xf numFmtId="4" fontId="6" fillId="0" borderId="0" xfId="8" applyNumberFormat="1" applyFont="1" applyFill="1" applyBorder="1" applyAlignment="1">
      <alignment horizontal="right" vertical="top" readingOrder="1"/>
    </xf>
    <xf numFmtId="0" fontId="11" fillId="0" borderId="0" xfId="7" applyFont="1" applyFill="1" applyBorder="1"/>
    <xf numFmtId="4" fontId="8" fillId="36" borderId="1" xfId="0" applyNumberFormat="1" applyFont="1" applyFill="1" applyBorder="1"/>
    <xf numFmtId="4" fontId="10" fillId="36" borderId="1" xfId="0" applyNumberFormat="1" applyFont="1" applyFill="1" applyBorder="1"/>
    <xf numFmtId="0" fontId="8" fillId="10" borderId="0" xfId="0" applyFont="1" applyFill="1" applyAlignment="1">
      <alignment horizontal="center"/>
    </xf>
    <xf numFmtId="4" fontId="8" fillId="10" borderId="1" xfId="8" applyNumberFormat="1" applyFill="1" applyBorder="1" applyAlignment="1">
      <alignment horizontal="center" vertical="top" wrapText="1" readingOrder="1"/>
    </xf>
    <xf numFmtId="4" fontId="8" fillId="18" borderId="1" xfId="8" applyNumberFormat="1" applyFill="1" applyBorder="1" applyAlignment="1">
      <alignment horizontal="center" vertical="top" wrapText="1" readingOrder="1"/>
    </xf>
    <xf numFmtId="4" fontId="8" fillId="18" borderId="1" xfId="8" applyNumberFormat="1" applyFill="1" applyBorder="1" applyAlignment="1">
      <alignment horizontal="right" wrapText="1" readingOrder="1"/>
    </xf>
    <xf numFmtId="4" fontId="8" fillId="10" borderId="1" xfId="8" applyNumberFormat="1" applyFill="1" applyBorder="1" applyAlignment="1">
      <alignment horizontal="right" vertical="top" wrapText="1" readingOrder="1"/>
    </xf>
    <xf numFmtId="4" fontId="8" fillId="22" borderId="1" xfId="8" applyNumberFormat="1" applyFill="1" applyBorder="1" applyAlignment="1">
      <alignment horizontal="center" vertical="top" wrapText="1" readingOrder="1"/>
    </xf>
    <xf numFmtId="4" fontId="8" fillId="29" borderId="1" xfId="8" applyNumberFormat="1" applyFill="1" applyBorder="1" applyAlignment="1">
      <alignment horizontal="right" vertical="top" wrapText="1" readingOrder="1"/>
    </xf>
    <xf numFmtId="0" fontId="8" fillId="10" borderId="2" xfId="0" applyFont="1" applyFill="1" applyBorder="1"/>
    <xf numFmtId="0" fontId="8" fillId="10" borderId="38" xfId="0" applyFont="1" applyFill="1" applyBorder="1"/>
    <xf numFmtId="4" fontId="0" fillId="10" borderId="38" xfId="0" applyNumberFormat="1" applyFill="1" applyBorder="1"/>
    <xf numFmtId="0" fontId="10" fillId="10" borderId="38" xfId="7" applyFont="1" applyFill="1" applyBorder="1"/>
    <xf numFmtId="4" fontId="10" fillId="21" borderId="1" xfId="0" applyNumberFormat="1" applyFont="1" applyFill="1" applyBorder="1"/>
    <xf numFmtId="4" fontId="0" fillId="10" borderId="1" xfId="0" applyNumberFormat="1" applyFill="1" applyBorder="1" applyAlignment="1">
      <alignment horizontal="right"/>
    </xf>
    <xf numFmtId="4" fontId="10" fillId="36" borderId="1" xfId="0" applyNumberFormat="1" applyFont="1" applyFill="1" applyBorder="1" applyAlignment="1">
      <alignment horizontal="center"/>
    </xf>
    <xf numFmtId="0" fontId="6" fillId="37" borderId="35" xfId="0" applyFont="1" applyFill="1" applyBorder="1" applyAlignment="1">
      <alignment horizontal="center"/>
    </xf>
    <xf numFmtId="0" fontId="6" fillId="37" borderId="36" xfId="0" applyFont="1" applyFill="1" applyBorder="1" applyAlignment="1">
      <alignment horizontal="center"/>
    </xf>
    <xf numFmtId="0" fontId="6" fillId="37" borderId="3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/>
    <xf numFmtId="0" fontId="8" fillId="0" borderId="23" xfId="8" applyFill="1" applyBorder="1" applyAlignment="1" applyProtection="1">
      <alignment horizontal="center" vertical="top" wrapText="1" readingOrder="1"/>
      <protection locked="0"/>
    </xf>
    <xf numFmtId="0" fontId="8" fillId="0" borderId="0" xfId="0" applyFont="1"/>
    <xf numFmtId="0" fontId="17" fillId="31" borderId="0" xfId="0" applyFont="1" applyFill="1" applyAlignment="1">
      <alignment horizontal="center"/>
    </xf>
    <xf numFmtId="0" fontId="19" fillId="9" borderId="1" xfId="9" applyFont="1" applyBorder="1" applyAlignment="1">
      <alignment horizontal="center"/>
    </xf>
    <xf numFmtId="0" fontId="20" fillId="9" borderId="1" xfId="9" applyFont="1" applyBorder="1" applyAlignment="1">
      <alignment horizontal="center"/>
    </xf>
    <xf numFmtId="0" fontId="8" fillId="31" borderId="24" xfId="0" applyFont="1" applyFill="1" applyBorder="1" applyAlignment="1">
      <alignment horizontal="center"/>
    </xf>
    <xf numFmtId="0" fontId="18" fillId="8" borderId="25" xfId="7" applyFont="1" applyBorder="1" applyAlignment="1">
      <alignment horizontal="center"/>
    </xf>
    <xf numFmtId="0" fontId="18" fillId="8" borderId="26" xfId="7" applyFont="1" applyBorder="1" applyAlignment="1">
      <alignment horizontal="center"/>
    </xf>
    <xf numFmtId="4" fontId="8" fillId="27" borderId="1" xfId="0" applyNumberFormat="1" applyFont="1" applyFill="1" applyBorder="1" applyAlignment="1">
      <alignment horizontal="right"/>
    </xf>
    <xf numFmtId="4" fontId="8" fillId="10" borderId="0" xfId="0" applyNumberFormat="1" applyFont="1" applyFill="1" applyAlignment="1">
      <alignment horizontal="right"/>
    </xf>
    <xf numFmtId="4" fontId="8" fillId="26" borderId="1" xfId="8" applyNumberFormat="1" applyFill="1" applyBorder="1" applyAlignment="1">
      <alignment horizontal="right" vertical="top" wrapText="1" readingOrder="1"/>
    </xf>
    <xf numFmtId="4" fontId="8" fillId="27" borderId="1" xfId="8" applyNumberFormat="1" applyFill="1" applyBorder="1" applyAlignment="1">
      <alignment horizontal="right" vertical="top" wrapText="1" readingOrder="1"/>
    </xf>
  </cellXfs>
  <cellStyles count="11">
    <cellStyle name="20% - Isticanje5" xfId="1" builtinId="46"/>
    <cellStyle name="Bilješka" xfId="2" builtinId="10"/>
    <cellStyle name="Dobro" xfId="3" builtinId="26"/>
    <cellStyle name="Isticanje2" xfId="4" builtinId="33"/>
    <cellStyle name="Isticanje5" xfId="5" builtinId="45"/>
    <cellStyle name="Normalno" xfId="0" builtinId="0"/>
    <cellStyle name="Normalno 2" xfId="10" xr:uid="{5C0F924E-E08F-46E9-81B5-5780EED678D4}"/>
    <cellStyle name="Povezana ćelija" xfId="6" builtinId="24"/>
    <cellStyle name="Provjera ćelije" xfId="7" builtinId="23"/>
    <cellStyle name="Ukupni zbroj" xfId="8" builtinId="25"/>
    <cellStyle name="Unos" xfId="9" builtinId="2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9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ica10" displayName="Tablica10" ref="A321:E360" totalsRowShown="0">
  <tableColumns count="5">
    <tableColumn id="1" xr3:uid="{00000000-0010-0000-0000-000001000000}" name="2024 PROGRAM 2124 JAVNA UPRAVA I ADMINISTRACIJA"/>
    <tableColumn id="2" xr3:uid="{00000000-0010-0000-0000-000002000000}" name="Stupac1"/>
    <tableColumn id="3" xr3:uid="{00000000-0010-0000-0000-000003000000}" name="Stupac2" dataDxfId="2"/>
    <tableColumn id="4" xr3:uid="{00000000-0010-0000-0000-000004000000}" name="Stupac3" dataDxfId="1"/>
    <tableColumn id="5" xr3:uid="{C4BEE524-4239-470C-8B2D-B12C19815C53}" name="*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48"/>
  <sheetViews>
    <sheetView tabSelected="1" topLeftCell="A421" zoomScale="140" zoomScaleNormal="140" workbookViewId="0">
      <selection activeCell="C429" sqref="C429"/>
    </sheetView>
  </sheetViews>
  <sheetFormatPr defaultRowHeight="15" x14ac:dyDescent="0.25"/>
  <cols>
    <col min="1" max="1" width="71.42578125" customWidth="1"/>
    <col min="2" max="2" width="15.85546875" customWidth="1"/>
    <col min="3" max="3" width="16.5703125" customWidth="1"/>
    <col min="4" max="4" width="15.7109375" customWidth="1"/>
    <col min="5" max="5" width="15.140625" customWidth="1"/>
    <col min="6" max="6" width="13" customWidth="1"/>
    <col min="7" max="7" width="11.85546875" customWidth="1"/>
    <col min="8" max="8" width="33.85546875" customWidth="1"/>
    <col min="9" max="9" width="12.5703125" bestFit="1" customWidth="1"/>
    <col min="10" max="11" width="11.7109375" bestFit="1" customWidth="1"/>
  </cols>
  <sheetData>
    <row r="1" spans="1:6" ht="15.75" x14ac:dyDescent="0.25">
      <c r="A1" s="115" t="s">
        <v>0</v>
      </c>
    </row>
    <row r="2" spans="1:6" ht="15.75" x14ac:dyDescent="0.25">
      <c r="A2" s="116" t="s">
        <v>1</v>
      </c>
    </row>
    <row r="3" spans="1:6" ht="15.75" x14ac:dyDescent="0.25">
      <c r="A3" s="116" t="s">
        <v>2</v>
      </c>
    </row>
    <row r="4" spans="1:6" ht="18.75" x14ac:dyDescent="0.3">
      <c r="A4" s="296" t="s">
        <v>3</v>
      </c>
      <c r="B4" s="296"/>
      <c r="C4" s="296"/>
      <c r="D4" s="296"/>
      <c r="E4" s="175"/>
    </row>
    <row r="5" spans="1:6" x14ac:dyDescent="0.25">
      <c r="A5" s="297" t="s">
        <v>227</v>
      </c>
      <c r="B5" s="297"/>
      <c r="C5" s="297"/>
      <c r="D5" s="297"/>
      <c r="E5" s="176"/>
    </row>
    <row r="6" spans="1:6" ht="15.75" thickBot="1" x14ac:dyDescent="0.3">
      <c r="A6" s="294" t="s">
        <v>232</v>
      </c>
      <c r="B6" s="294"/>
      <c r="C6" s="294"/>
      <c r="D6" s="294"/>
      <c r="E6" s="294"/>
    </row>
    <row r="7" spans="1:6" ht="40.5" customHeight="1" thickTop="1" x14ac:dyDescent="0.25">
      <c r="A7" s="2" t="s">
        <v>231</v>
      </c>
      <c r="B7" s="187" t="s">
        <v>229</v>
      </c>
      <c r="C7" s="187" t="s">
        <v>228</v>
      </c>
      <c r="D7" s="187" t="s">
        <v>230</v>
      </c>
      <c r="E7" s="188" t="s">
        <v>155</v>
      </c>
      <c r="F7" s="189"/>
    </row>
    <row r="8" spans="1:6" x14ac:dyDescent="0.25">
      <c r="A8" s="3" t="s">
        <v>4</v>
      </c>
      <c r="B8" s="4">
        <v>1</v>
      </c>
      <c r="C8" s="4">
        <v>2</v>
      </c>
      <c r="D8" s="4">
        <v>3</v>
      </c>
      <c r="E8" s="4" t="s">
        <v>199</v>
      </c>
    </row>
    <row r="9" spans="1:6" x14ac:dyDescent="0.25">
      <c r="A9" s="3" t="s">
        <v>5</v>
      </c>
      <c r="B9" s="109">
        <f>54113.77+145037.48</f>
        <v>199151.25</v>
      </c>
      <c r="C9" s="5">
        <v>747500</v>
      </c>
      <c r="D9" s="5">
        <v>190167.5</v>
      </c>
      <c r="E9" s="5">
        <f>D9/C9*100</f>
        <v>25.440468227424752</v>
      </c>
    </row>
    <row r="10" spans="1:6" x14ac:dyDescent="0.25">
      <c r="A10" s="3" t="s">
        <v>6</v>
      </c>
      <c r="B10" s="5">
        <v>971.44</v>
      </c>
      <c r="C10" s="5">
        <v>0</v>
      </c>
      <c r="D10" s="5">
        <v>53</v>
      </c>
      <c r="E10" s="5">
        <v>0</v>
      </c>
    </row>
    <row r="11" spans="1:6" x14ac:dyDescent="0.25">
      <c r="A11" s="3" t="s">
        <v>7</v>
      </c>
      <c r="B11" s="5">
        <f>SUM(B9:B10)</f>
        <v>200122.69</v>
      </c>
      <c r="C11" s="5">
        <f>SUM(C9:C10)</f>
        <v>747500</v>
      </c>
      <c r="D11" s="5">
        <f>D9+D10</f>
        <v>190220.5</v>
      </c>
      <c r="E11" s="5">
        <f t="shared" ref="E11:E14" si="0">D11/C11*100</f>
        <v>25.447558528428093</v>
      </c>
    </row>
    <row r="12" spans="1:6" x14ac:dyDescent="0.25">
      <c r="A12" s="3" t="s">
        <v>8</v>
      </c>
      <c r="B12" s="109">
        <v>137928.14000000001</v>
      </c>
      <c r="C12" s="5">
        <v>623300</v>
      </c>
      <c r="D12" s="5">
        <v>211686.69</v>
      </c>
      <c r="E12" s="5">
        <f t="shared" si="0"/>
        <v>33.962247713781487</v>
      </c>
    </row>
    <row r="13" spans="1:6" x14ac:dyDescent="0.25">
      <c r="A13" s="3" t="s">
        <v>9</v>
      </c>
      <c r="B13" s="109">
        <v>4185.95</v>
      </c>
      <c r="C13" s="5">
        <v>124200</v>
      </c>
      <c r="D13" s="5">
        <v>12913.33</v>
      </c>
      <c r="E13" s="5">
        <f t="shared" si="0"/>
        <v>10.397206119162641</v>
      </c>
      <c r="F13" s="16"/>
    </row>
    <row r="14" spans="1:6" x14ac:dyDescent="0.25">
      <c r="A14" s="3" t="s">
        <v>10</v>
      </c>
      <c r="B14" s="5">
        <f>SUM(B12:B13)</f>
        <v>142114.09000000003</v>
      </c>
      <c r="C14" s="5">
        <f>SUM(C12:C13)</f>
        <v>747500</v>
      </c>
      <c r="D14" s="5">
        <f>D12+D13</f>
        <v>224600.02</v>
      </c>
      <c r="E14" s="5">
        <f t="shared" si="0"/>
        <v>30.046825418060198</v>
      </c>
    </row>
    <row r="15" spans="1:6" x14ac:dyDescent="0.25">
      <c r="A15" s="6" t="s">
        <v>11</v>
      </c>
      <c r="B15" s="7">
        <f>B11-B14</f>
        <v>58008.599999999977</v>
      </c>
      <c r="C15" s="7">
        <f>C9-C14</f>
        <v>0</v>
      </c>
      <c r="D15" s="7">
        <f>D11-D14</f>
        <v>-34379.51999999999</v>
      </c>
      <c r="E15" s="7">
        <v>0</v>
      </c>
    </row>
    <row r="16" spans="1:6" x14ac:dyDescent="0.25">
      <c r="A16" s="3" t="s">
        <v>12</v>
      </c>
      <c r="B16" s="5"/>
      <c r="C16" s="5"/>
      <c r="D16" s="5"/>
      <c r="E16" s="5"/>
    </row>
    <row r="17" spans="1:7" x14ac:dyDescent="0.25">
      <c r="A17" s="3" t="s">
        <v>13</v>
      </c>
      <c r="B17" s="8">
        <v>0</v>
      </c>
      <c r="C17" s="8">
        <v>0</v>
      </c>
      <c r="D17" s="8">
        <v>0</v>
      </c>
      <c r="E17" s="8">
        <v>0</v>
      </c>
    </row>
    <row r="18" spans="1:7" x14ac:dyDescent="0.25">
      <c r="A18" s="3" t="s">
        <v>14</v>
      </c>
      <c r="B18" s="8">
        <v>0</v>
      </c>
      <c r="C18" s="8">
        <v>0</v>
      </c>
      <c r="D18" s="8">
        <v>0</v>
      </c>
      <c r="E18" s="8">
        <v>0</v>
      </c>
    </row>
    <row r="19" spans="1:7" ht="15.75" thickBot="1" x14ac:dyDescent="0.3">
      <c r="A19" s="9" t="s">
        <v>15</v>
      </c>
      <c r="B19" s="10">
        <f>SUM(B17:B18)</f>
        <v>0</v>
      </c>
      <c r="C19" s="10">
        <f>SUM(C17:C18)</f>
        <v>0</v>
      </c>
      <c r="D19" s="10">
        <f>SUM(D17:D18)</f>
        <v>0</v>
      </c>
      <c r="E19" s="10">
        <f>SUM(E17:E18)</f>
        <v>0</v>
      </c>
    </row>
    <row r="20" spans="1:7" ht="22.5" customHeight="1" thickBot="1" x14ac:dyDescent="0.3">
      <c r="A20" s="11" t="s">
        <v>16</v>
      </c>
      <c r="B20" s="12">
        <v>-19389.36</v>
      </c>
      <c r="C20" s="12">
        <v>0</v>
      </c>
      <c r="D20" s="12">
        <v>9400.9599999999991</v>
      </c>
      <c r="E20" s="12"/>
    </row>
    <row r="21" spans="1:7" ht="21.75" customHeight="1" thickTop="1" x14ac:dyDescent="0.25">
      <c r="A21" s="13" t="s">
        <v>17</v>
      </c>
      <c r="B21" s="14">
        <f>B20</f>
        <v>-19389.36</v>
      </c>
      <c r="C21" s="14">
        <v>0</v>
      </c>
      <c r="D21" s="14">
        <v>9400.9599999999991</v>
      </c>
      <c r="E21" s="14"/>
    </row>
    <row r="22" spans="1:7" ht="17.25" customHeight="1" x14ac:dyDescent="0.25">
      <c r="A22" s="15" t="s">
        <v>18</v>
      </c>
      <c r="B22" s="16"/>
      <c r="C22" s="16"/>
      <c r="D22" s="16"/>
      <c r="E22" s="16"/>
    </row>
    <row r="23" spans="1:7" ht="15.75" thickBot="1" x14ac:dyDescent="0.3">
      <c r="A23" s="17" t="s">
        <v>19</v>
      </c>
      <c r="B23" s="18">
        <f>B21+B15</f>
        <v>38619.239999999976</v>
      </c>
      <c r="C23" s="18">
        <v>0</v>
      </c>
      <c r="D23" s="18">
        <v>-24978.560000000001</v>
      </c>
      <c r="E23" s="18"/>
    </row>
    <row r="25" spans="1:7" x14ac:dyDescent="0.25">
      <c r="D25" s="16"/>
    </row>
    <row r="27" spans="1:7" ht="18.75" x14ac:dyDescent="0.3">
      <c r="A27" s="295" t="s">
        <v>193</v>
      </c>
      <c r="B27" s="295"/>
      <c r="C27" s="295"/>
      <c r="D27" s="295"/>
      <c r="E27" s="177"/>
    </row>
    <row r="28" spans="1:7" ht="15.75" thickBot="1" x14ac:dyDescent="0.3">
      <c r="A28" s="298" t="s">
        <v>233</v>
      </c>
      <c r="B28" s="298"/>
      <c r="C28" s="298"/>
      <c r="D28" s="298"/>
      <c r="E28" s="1"/>
    </row>
    <row r="29" spans="1:7" ht="20.25" thickTop="1" thickBot="1" x14ac:dyDescent="0.35">
      <c r="A29" s="299" t="s">
        <v>146</v>
      </c>
      <c r="B29" s="300"/>
      <c r="C29" s="300"/>
      <c r="D29" s="300"/>
      <c r="E29" s="178"/>
    </row>
    <row r="30" spans="1:7" ht="30.75" thickTop="1" x14ac:dyDescent="0.25">
      <c r="A30" s="19" t="s">
        <v>231</v>
      </c>
      <c r="B30" s="190" t="s">
        <v>229</v>
      </c>
      <c r="C30" s="190" t="s">
        <v>228</v>
      </c>
      <c r="D30" s="190" t="s">
        <v>230</v>
      </c>
      <c r="E30" s="192" t="s">
        <v>155</v>
      </c>
    </row>
    <row r="31" spans="1:7" x14ac:dyDescent="0.25">
      <c r="A31" s="20" t="s">
        <v>4</v>
      </c>
      <c r="B31" s="21">
        <v>2</v>
      </c>
      <c r="C31" s="21">
        <v>3</v>
      </c>
      <c r="D31" s="191">
        <v>4</v>
      </c>
      <c r="E31" s="125" t="s">
        <v>156</v>
      </c>
    </row>
    <row r="32" spans="1:7" ht="15.75" thickBot="1" x14ac:dyDescent="0.3">
      <c r="A32" s="22" t="s">
        <v>5</v>
      </c>
      <c r="B32" s="23">
        <f>B33+B49+B55+B68+B73+B78</f>
        <v>200122.69</v>
      </c>
      <c r="C32" s="126">
        <f>C33+C49+C55+C68+C73</f>
        <v>747500</v>
      </c>
      <c r="D32" s="117">
        <f>D33+D49+D55+D68+D73+D78+D81</f>
        <v>190220.50000000003</v>
      </c>
      <c r="E32" s="117">
        <f>D32/C32*100</f>
        <v>25.4475585284281</v>
      </c>
      <c r="G32" s="16"/>
    </row>
    <row r="33" spans="1:6" ht="16.5" thickTop="1" thickBot="1" x14ac:dyDescent="0.3">
      <c r="A33" s="24" t="s">
        <v>20</v>
      </c>
      <c r="B33" s="25">
        <f>B34+B37+B40+B42+B44+B47</f>
        <v>50613.19</v>
      </c>
      <c r="C33" s="25">
        <f>C34+C37+C40+C42+C44+C47</f>
        <v>94800</v>
      </c>
      <c r="D33" s="118">
        <f>D34+D44+D47</f>
        <v>38285</v>
      </c>
      <c r="E33" s="118">
        <f>D32/C32*100</f>
        <v>25.4475585284281</v>
      </c>
      <c r="F33" s="16"/>
    </row>
    <row r="34" spans="1:6" ht="16.5" thickTop="1" thickBot="1" x14ac:dyDescent="0.3">
      <c r="A34" s="26" t="s">
        <v>21</v>
      </c>
      <c r="B34" s="27">
        <f>SUM(B35:B36)</f>
        <v>41849.82</v>
      </c>
      <c r="C34" s="27">
        <f>SUM(C35:C37)</f>
        <v>68800</v>
      </c>
      <c r="D34" s="120">
        <f>SUM(D35:D43)</f>
        <v>28205</v>
      </c>
      <c r="E34" s="120">
        <f>D34/C34*100</f>
        <v>40.995639534883722</v>
      </c>
    </row>
    <row r="35" spans="1:6" ht="16.5" thickTop="1" thickBot="1" x14ac:dyDescent="0.3">
      <c r="A35" s="26" t="s">
        <v>149</v>
      </c>
      <c r="B35" s="16">
        <v>41849.82</v>
      </c>
      <c r="C35" s="28">
        <v>68800</v>
      </c>
      <c r="D35" s="119">
        <v>28205</v>
      </c>
      <c r="E35" s="119">
        <f>D35/C35*100</f>
        <v>40.995639534883722</v>
      </c>
    </row>
    <row r="36" spans="1:6" ht="16.5" thickTop="1" thickBot="1" x14ac:dyDescent="0.3">
      <c r="A36" s="26" t="s">
        <v>22</v>
      </c>
      <c r="B36" s="27"/>
      <c r="C36" s="27"/>
      <c r="D36" s="119">
        <v>0</v>
      </c>
      <c r="E36" s="119">
        <v>0</v>
      </c>
      <c r="F36" s="16"/>
    </row>
    <row r="37" spans="1:6" ht="16.5" thickTop="1" thickBot="1" x14ac:dyDescent="0.3">
      <c r="A37" s="26" t="s">
        <v>23</v>
      </c>
      <c r="B37" s="27">
        <f>SUM(B38:B39)</f>
        <v>0</v>
      </c>
      <c r="C37" s="27">
        <v>0</v>
      </c>
      <c r="D37" s="119">
        <v>0</v>
      </c>
      <c r="E37" s="119">
        <v>0</v>
      </c>
    </row>
    <row r="38" spans="1:6" ht="16.5" thickTop="1" thickBot="1" x14ac:dyDescent="0.3">
      <c r="A38" s="26" t="s">
        <v>24</v>
      </c>
      <c r="B38" s="28"/>
      <c r="C38" s="27"/>
      <c r="D38" s="119">
        <v>0</v>
      </c>
      <c r="E38" s="119">
        <v>0</v>
      </c>
    </row>
    <row r="39" spans="1:6" ht="16.5" thickTop="1" thickBot="1" x14ac:dyDescent="0.3">
      <c r="A39" s="26" t="s">
        <v>25</v>
      </c>
      <c r="B39" s="16">
        <v>0</v>
      </c>
      <c r="C39" s="27">
        <v>0</v>
      </c>
      <c r="D39" s="119">
        <v>0</v>
      </c>
      <c r="E39" s="119">
        <v>0</v>
      </c>
    </row>
    <row r="40" spans="1:6" ht="16.5" thickTop="1" thickBot="1" x14ac:dyDescent="0.3">
      <c r="A40" s="222" t="s">
        <v>26</v>
      </c>
      <c r="B40" s="27"/>
      <c r="C40" s="27"/>
      <c r="D40" s="119">
        <v>0</v>
      </c>
      <c r="E40" s="119">
        <v>0</v>
      </c>
    </row>
    <row r="41" spans="1:6" ht="16.5" thickTop="1" thickBot="1" x14ac:dyDescent="0.3">
      <c r="A41" s="194" t="s">
        <v>27</v>
      </c>
      <c r="B41" s="195"/>
      <c r="C41" s="27"/>
      <c r="D41" s="119">
        <v>0</v>
      </c>
      <c r="E41" s="119">
        <v>0</v>
      </c>
    </row>
    <row r="42" spans="1:6" ht="16.5" thickTop="1" thickBot="1" x14ac:dyDescent="0.3">
      <c r="A42" s="223" t="s">
        <v>28</v>
      </c>
      <c r="B42" s="198"/>
      <c r="C42" s="193"/>
      <c r="D42" s="119">
        <v>0</v>
      </c>
      <c r="E42" s="119">
        <v>0</v>
      </c>
    </row>
    <row r="43" spans="1:6" ht="16.5" thickTop="1" thickBot="1" x14ac:dyDescent="0.3">
      <c r="A43" s="196" t="s">
        <v>29</v>
      </c>
      <c r="B43" s="197"/>
      <c r="C43" s="27"/>
      <c r="D43" s="119">
        <v>0</v>
      </c>
      <c r="E43" s="119">
        <v>0</v>
      </c>
    </row>
    <row r="44" spans="1:6" ht="16.5" thickTop="1" thickBot="1" x14ac:dyDescent="0.3">
      <c r="A44" s="26" t="s">
        <v>30</v>
      </c>
      <c r="B44" s="27">
        <f>SUM(B45:B46)</f>
        <v>8763.3700000000008</v>
      </c>
      <c r="C44" s="27">
        <f>SUM(C45:C46)</f>
        <v>26000</v>
      </c>
      <c r="D44" s="120">
        <f>SUM(D45:D46)</f>
        <v>10080</v>
      </c>
      <c r="E44" s="120">
        <f>D44/C44*100</f>
        <v>38.769230769230766</v>
      </c>
    </row>
    <row r="45" spans="1:6" ht="16.5" thickTop="1" thickBot="1" x14ac:dyDescent="0.3">
      <c r="A45" s="26" t="s">
        <v>31</v>
      </c>
      <c r="B45" s="16">
        <v>8763.3700000000008</v>
      </c>
      <c r="C45" s="28">
        <v>19000</v>
      </c>
      <c r="D45" s="119">
        <v>10080</v>
      </c>
      <c r="E45" s="119">
        <f>D45/C45*100</f>
        <v>53.05263157894737</v>
      </c>
    </row>
    <row r="46" spans="1:6" ht="16.5" thickTop="1" thickBot="1" x14ac:dyDescent="0.3">
      <c r="A46" s="26" t="s">
        <v>32</v>
      </c>
      <c r="B46" s="28">
        <v>0</v>
      </c>
      <c r="C46" s="28">
        <v>7000</v>
      </c>
      <c r="D46" s="119">
        <v>0</v>
      </c>
      <c r="E46" s="119">
        <v>0</v>
      </c>
    </row>
    <row r="47" spans="1:6" ht="16.5" thickTop="1" thickBot="1" x14ac:dyDescent="0.3">
      <c r="A47" s="26" t="s">
        <v>33</v>
      </c>
      <c r="B47" s="27">
        <f>B48</f>
        <v>0</v>
      </c>
      <c r="C47" s="27">
        <f>C48</f>
        <v>0</v>
      </c>
      <c r="D47" s="120">
        <f>D48</f>
        <v>0</v>
      </c>
      <c r="E47" s="120">
        <f>E48</f>
        <v>0</v>
      </c>
    </row>
    <row r="48" spans="1:6" ht="16.5" thickTop="1" thickBot="1" x14ac:dyDescent="0.3">
      <c r="A48" s="26" t="s">
        <v>34</v>
      </c>
      <c r="B48" s="28">
        <v>0</v>
      </c>
      <c r="C48" s="28">
        <v>0</v>
      </c>
      <c r="D48" s="119">
        <v>0</v>
      </c>
      <c r="E48" s="119">
        <v>0</v>
      </c>
    </row>
    <row r="49" spans="1:5" ht="16.5" thickTop="1" thickBot="1" x14ac:dyDescent="0.3">
      <c r="A49" s="24" t="s">
        <v>35</v>
      </c>
      <c r="B49" s="25">
        <f>SUM(B50:B54)</f>
        <v>0</v>
      </c>
      <c r="C49" s="25">
        <f>C50+C52</f>
        <v>100</v>
      </c>
      <c r="D49" s="118">
        <v>0</v>
      </c>
      <c r="E49" s="118">
        <v>0</v>
      </c>
    </row>
    <row r="50" spans="1:5" ht="16.5" thickTop="1" thickBot="1" x14ac:dyDescent="0.3">
      <c r="A50" s="222" t="s">
        <v>36</v>
      </c>
      <c r="B50" s="27">
        <f>SUM(B51:B53)</f>
        <v>0</v>
      </c>
      <c r="C50" s="27">
        <f>C51</f>
        <v>0</v>
      </c>
      <c r="D50" s="119">
        <v>0</v>
      </c>
      <c r="E50" s="119">
        <v>0</v>
      </c>
    </row>
    <row r="51" spans="1:5" ht="16.5" thickTop="1" thickBot="1" x14ac:dyDescent="0.3">
      <c r="A51" s="26" t="s">
        <v>37</v>
      </c>
      <c r="B51" s="27">
        <v>0</v>
      </c>
      <c r="C51" s="28">
        <v>0</v>
      </c>
      <c r="D51" s="119">
        <v>0</v>
      </c>
      <c r="E51" s="119">
        <v>0</v>
      </c>
    </row>
    <row r="52" spans="1:5" ht="16.5" thickTop="1" thickBot="1" x14ac:dyDescent="0.3">
      <c r="A52" s="26" t="s">
        <v>38</v>
      </c>
      <c r="B52" s="27">
        <v>0</v>
      </c>
      <c r="C52" s="27">
        <f>SUM(C53:C54)</f>
        <v>100</v>
      </c>
      <c r="D52" s="119">
        <v>0</v>
      </c>
      <c r="E52" s="119">
        <v>0</v>
      </c>
    </row>
    <row r="53" spans="1:5" ht="16.5" thickTop="1" thickBot="1" x14ac:dyDescent="0.3">
      <c r="A53" s="26" t="s">
        <v>39</v>
      </c>
      <c r="B53" s="27">
        <v>0</v>
      </c>
      <c r="C53" s="28">
        <v>0</v>
      </c>
      <c r="D53" s="119">
        <v>0</v>
      </c>
      <c r="E53" s="119">
        <v>0</v>
      </c>
    </row>
    <row r="54" spans="1:5" ht="16.5" thickTop="1" thickBot="1" x14ac:dyDescent="0.3">
      <c r="A54" s="26" t="s">
        <v>213</v>
      </c>
      <c r="B54" s="27">
        <v>0</v>
      </c>
      <c r="C54" s="28">
        <v>100</v>
      </c>
      <c r="D54" s="119">
        <v>0</v>
      </c>
      <c r="E54" s="119">
        <v>0</v>
      </c>
    </row>
    <row r="55" spans="1:5" ht="16.5" thickTop="1" thickBot="1" x14ac:dyDescent="0.3">
      <c r="A55" s="29" t="s">
        <v>40</v>
      </c>
      <c r="B55" s="25">
        <f>B56+B61</f>
        <v>0</v>
      </c>
      <c r="C55" s="25">
        <f>C56+C61</f>
        <v>100</v>
      </c>
      <c r="D55" s="118">
        <v>0</v>
      </c>
      <c r="E55" s="118">
        <v>0</v>
      </c>
    </row>
    <row r="56" spans="1:5" ht="16.5" thickTop="1" thickBot="1" x14ac:dyDescent="0.3">
      <c r="A56" s="26" t="s">
        <v>41</v>
      </c>
      <c r="B56" s="27"/>
      <c r="C56" s="27"/>
      <c r="D56" s="120">
        <v>0</v>
      </c>
      <c r="E56" s="120">
        <v>0</v>
      </c>
    </row>
    <row r="57" spans="1:5" ht="16.5" thickTop="1" thickBot="1" x14ac:dyDescent="0.3">
      <c r="A57" s="26" t="s">
        <v>42</v>
      </c>
      <c r="B57" s="27"/>
      <c r="C57" s="27"/>
      <c r="D57" s="120">
        <v>0</v>
      </c>
      <c r="E57" s="120">
        <v>0</v>
      </c>
    </row>
    <row r="58" spans="1:5" ht="16.5" thickTop="1" thickBot="1" x14ac:dyDescent="0.3">
      <c r="A58" s="26" t="s">
        <v>43</v>
      </c>
      <c r="B58" s="27"/>
      <c r="C58" s="27"/>
      <c r="D58" s="120">
        <v>0</v>
      </c>
      <c r="E58" s="120">
        <v>0</v>
      </c>
    </row>
    <row r="59" spans="1:5" ht="16.5" thickTop="1" thickBot="1" x14ac:dyDescent="0.3">
      <c r="A59" s="26" t="s">
        <v>44</v>
      </c>
      <c r="B59" s="27"/>
      <c r="C59" s="27"/>
      <c r="D59" s="120">
        <v>0</v>
      </c>
      <c r="E59" s="120">
        <v>0</v>
      </c>
    </row>
    <row r="60" spans="1:5" ht="16.5" thickTop="1" thickBot="1" x14ac:dyDescent="0.3">
      <c r="A60" s="26" t="s">
        <v>45</v>
      </c>
      <c r="B60" s="27"/>
      <c r="C60" s="27"/>
      <c r="D60" s="120">
        <v>0</v>
      </c>
      <c r="E60" s="120">
        <v>0</v>
      </c>
    </row>
    <row r="61" spans="1:5" ht="16.5" thickTop="1" thickBot="1" x14ac:dyDescent="0.3">
      <c r="A61" s="26" t="s">
        <v>46</v>
      </c>
      <c r="B61" s="27">
        <f>SUM(B62:B67)</f>
        <v>0</v>
      </c>
      <c r="C61" s="27">
        <f>SUM(C62:C67)</f>
        <v>100</v>
      </c>
      <c r="D61" s="120">
        <v>0</v>
      </c>
      <c r="E61" s="120">
        <v>0</v>
      </c>
    </row>
    <row r="62" spans="1:5" ht="16.5" thickTop="1" thickBot="1" x14ac:dyDescent="0.3">
      <c r="A62" s="26" t="s">
        <v>47</v>
      </c>
      <c r="B62" s="27"/>
      <c r="C62" s="27"/>
      <c r="D62" s="120">
        <v>0</v>
      </c>
      <c r="E62" s="120">
        <v>0</v>
      </c>
    </row>
    <row r="63" spans="1:5" ht="16.5" thickTop="1" thickBot="1" x14ac:dyDescent="0.3">
      <c r="A63" s="26" t="s">
        <v>48</v>
      </c>
      <c r="B63" s="27"/>
      <c r="C63" s="27"/>
      <c r="D63" s="120">
        <v>0</v>
      </c>
      <c r="E63" s="120">
        <v>0</v>
      </c>
    </row>
    <row r="64" spans="1:5" ht="16.5" thickTop="1" thickBot="1" x14ac:dyDescent="0.3">
      <c r="A64" s="26" t="s">
        <v>49</v>
      </c>
      <c r="B64" s="27"/>
      <c r="C64" s="27"/>
      <c r="D64" s="120">
        <v>0</v>
      </c>
      <c r="E64" s="120">
        <v>0</v>
      </c>
    </row>
    <row r="65" spans="1:6" ht="16.5" thickTop="1" thickBot="1" x14ac:dyDescent="0.3">
      <c r="A65" s="26" t="s">
        <v>50</v>
      </c>
      <c r="B65" s="28">
        <v>0</v>
      </c>
      <c r="C65" s="28">
        <v>100</v>
      </c>
      <c r="D65" s="120">
        <v>0</v>
      </c>
      <c r="E65" s="120">
        <v>0</v>
      </c>
    </row>
    <row r="66" spans="1:6" ht="16.5" thickTop="1" thickBot="1" x14ac:dyDescent="0.3">
      <c r="A66" s="26" t="s">
        <v>51</v>
      </c>
      <c r="B66" s="27"/>
      <c r="C66" s="27"/>
      <c r="D66" s="120">
        <v>0</v>
      </c>
      <c r="E66" s="120">
        <v>0</v>
      </c>
    </row>
    <row r="67" spans="1:6" ht="16.5" thickTop="1" thickBot="1" x14ac:dyDescent="0.3">
      <c r="A67" s="26" t="s">
        <v>52</v>
      </c>
      <c r="B67" s="27"/>
      <c r="C67" s="27"/>
      <c r="D67" s="120">
        <v>0</v>
      </c>
      <c r="E67" s="120">
        <v>0</v>
      </c>
    </row>
    <row r="68" spans="1:6" ht="16.5" thickTop="1" thickBot="1" x14ac:dyDescent="0.3">
      <c r="A68" s="30" t="s">
        <v>53</v>
      </c>
      <c r="B68" s="25">
        <f>B69+B71</f>
        <v>3500.58</v>
      </c>
      <c r="C68" s="25">
        <f>C69+C71</f>
        <v>4700</v>
      </c>
      <c r="D68" s="118">
        <f>D69</f>
        <v>3797.01</v>
      </c>
      <c r="E68" s="118">
        <f>D68/C68*100</f>
        <v>80.787446808510637</v>
      </c>
    </row>
    <row r="69" spans="1:6" ht="16.5" thickTop="1" thickBot="1" x14ac:dyDescent="0.3">
      <c r="A69" s="205" t="s">
        <v>54</v>
      </c>
      <c r="B69" s="224">
        <f>SUM(B70)</f>
        <v>3500.58</v>
      </c>
      <c r="C69" s="224">
        <f>SUM(C70)</f>
        <v>4700</v>
      </c>
      <c r="D69" s="225">
        <f>D70</f>
        <v>3797.01</v>
      </c>
      <c r="E69" s="225">
        <f>E70</f>
        <v>0</v>
      </c>
    </row>
    <row r="70" spans="1:6" ht="16.5" thickTop="1" thickBot="1" x14ac:dyDescent="0.3">
      <c r="A70" s="26" t="s">
        <v>55</v>
      </c>
      <c r="B70" s="28">
        <v>3500.58</v>
      </c>
      <c r="C70" s="28">
        <v>4700</v>
      </c>
      <c r="D70" s="119">
        <v>3797.01</v>
      </c>
      <c r="E70" s="119">
        <v>0</v>
      </c>
    </row>
    <row r="71" spans="1:6" ht="16.5" thickTop="1" thickBot="1" x14ac:dyDescent="0.3">
      <c r="A71" s="205" t="s">
        <v>56</v>
      </c>
      <c r="B71" s="224">
        <f>SUM(B72)</f>
        <v>0</v>
      </c>
      <c r="C71" s="224">
        <f>SUM(C72)</f>
        <v>0</v>
      </c>
      <c r="D71" s="226">
        <v>0</v>
      </c>
      <c r="E71" s="226">
        <v>0</v>
      </c>
    </row>
    <row r="72" spans="1:6" ht="16.5" thickTop="1" thickBot="1" x14ac:dyDescent="0.3">
      <c r="A72" s="26" t="s">
        <v>57</v>
      </c>
      <c r="B72" s="28">
        <v>0</v>
      </c>
      <c r="C72" s="28">
        <v>0</v>
      </c>
      <c r="D72" s="119">
        <v>0</v>
      </c>
      <c r="E72" s="119">
        <v>0</v>
      </c>
    </row>
    <row r="73" spans="1:6" ht="16.5" thickTop="1" thickBot="1" x14ac:dyDescent="0.3">
      <c r="A73" s="24" t="s">
        <v>58</v>
      </c>
      <c r="B73" s="25">
        <f>B74</f>
        <v>146008.92000000001</v>
      </c>
      <c r="C73" s="25">
        <f>C74</f>
        <v>647800</v>
      </c>
      <c r="D73" s="118">
        <f>D74</f>
        <v>148085.49000000002</v>
      </c>
      <c r="E73" s="118">
        <f>D73/C73*100</f>
        <v>22.859754553874655</v>
      </c>
    </row>
    <row r="74" spans="1:6" ht="16.5" thickTop="1" thickBot="1" x14ac:dyDescent="0.3">
      <c r="A74" s="26" t="s">
        <v>59</v>
      </c>
      <c r="B74" s="27">
        <f>SUM(B75:B77)</f>
        <v>146008.92000000001</v>
      </c>
      <c r="C74" s="27">
        <f>SUM(C75:C77)</f>
        <v>647800</v>
      </c>
      <c r="D74" s="120">
        <f>SUM(D75:D77)</f>
        <v>148085.49000000002</v>
      </c>
      <c r="E74" s="120">
        <f>D74/C74*100</f>
        <v>22.859754553874655</v>
      </c>
      <c r="F74" s="16"/>
    </row>
    <row r="75" spans="1:6" ht="16.5" thickTop="1" thickBot="1" x14ac:dyDescent="0.3">
      <c r="A75" s="26" t="s">
        <v>60</v>
      </c>
      <c r="B75" s="28">
        <v>145037.48000000001</v>
      </c>
      <c r="C75" s="28">
        <v>385800</v>
      </c>
      <c r="D75" s="119">
        <v>140036.6</v>
      </c>
      <c r="E75" s="119">
        <f>D75/C75*100</f>
        <v>36.297719025401761</v>
      </c>
    </row>
    <row r="76" spans="1:6" ht="16.5" thickTop="1" thickBot="1" x14ac:dyDescent="0.3">
      <c r="A76" s="26" t="s">
        <v>61</v>
      </c>
      <c r="B76" s="28">
        <v>971.44</v>
      </c>
      <c r="C76" s="28">
        <v>262000</v>
      </c>
      <c r="D76" s="119">
        <v>8048.89</v>
      </c>
      <c r="E76" s="119">
        <f>D76/C76*100</f>
        <v>3.0720954198473285</v>
      </c>
    </row>
    <row r="77" spans="1:6" ht="16.5" thickTop="1" thickBot="1" x14ac:dyDescent="0.3">
      <c r="A77" s="26" t="s">
        <v>62</v>
      </c>
      <c r="B77" s="27">
        <v>0</v>
      </c>
      <c r="C77" s="27">
        <v>0</v>
      </c>
      <c r="D77" s="119">
        <v>0</v>
      </c>
      <c r="E77" s="119">
        <v>0</v>
      </c>
    </row>
    <row r="78" spans="1:6" ht="16.5" thickTop="1" thickBot="1" x14ac:dyDescent="0.3">
      <c r="A78" s="24" t="s">
        <v>63</v>
      </c>
      <c r="B78" s="25">
        <f>B79</f>
        <v>0</v>
      </c>
      <c r="C78" s="25">
        <f>C79</f>
        <v>0</v>
      </c>
      <c r="D78" s="121">
        <v>0</v>
      </c>
      <c r="E78" s="121">
        <v>0</v>
      </c>
    </row>
    <row r="79" spans="1:6" ht="16.5" thickTop="1" thickBot="1" x14ac:dyDescent="0.3">
      <c r="A79" s="26" t="s">
        <v>64</v>
      </c>
      <c r="B79" s="27">
        <f>SUM(B80)</f>
        <v>0</v>
      </c>
      <c r="C79" s="27">
        <f>SUM(C80)</f>
        <v>0</v>
      </c>
      <c r="D79" s="122">
        <v>0</v>
      </c>
      <c r="E79" s="122">
        <v>0</v>
      </c>
    </row>
    <row r="80" spans="1:6" ht="16.5" thickTop="1" thickBot="1" x14ac:dyDescent="0.3">
      <c r="A80" s="26" t="s">
        <v>65</v>
      </c>
      <c r="B80" s="28">
        <v>0</v>
      </c>
      <c r="C80" s="28">
        <v>0</v>
      </c>
      <c r="D80" s="123">
        <v>0</v>
      </c>
      <c r="E80" s="123">
        <v>0</v>
      </c>
    </row>
    <row r="81" spans="1:8" ht="16.5" thickTop="1" thickBot="1" x14ac:dyDescent="0.3">
      <c r="A81" s="129" t="s">
        <v>194</v>
      </c>
      <c r="B81" s="130">
        <f>B82</f>
        <v>0</v>
      </c>
      <c r="C81" s="130">
        <f>C82</f>
        <v>0</v>
      </c>
      <c r="D81" s="227">
        <f>SUM(D82:D84)</f>
        <v>53</v>
      </c>
      <c r="E81" s="131">
        <v>0</v>
      </c>
    </row>
    <row r="82" spans="1:8" ht="16.5" thickTop="1" thickBot="1" x14ac:dyDescent="0.3">
      <c r="A82" s="26" t="s">
        <v>195</v>
      </c>
      <c r="B82" s="28">
        <v>0</v>
      </c>
      <c r="C82" s="27">
        <f>C83</f>
        <v>0</v>
      </c>
      <c r="D82" s="119">
        <v>0</v>
      </c>
      <c r="E82" s="123">
        <v>0</v>
      </c>
    </row>
    <row r="83" spans="1:8" ht="16.5" thickTop="1" thickBot="1" x14ac:dyDescent="0.3">
      <c r="A83" s="26" t="s">
        <v>196</v>
      </c>
      <c r="B83" s="28">
        <v>0</v>
      </c>
      <c r="C83" s="28">
        <v>0</v>
      </c>
      <c r="D83" s="119">
        <v>0</v>
      </c>
      <c r="E83" s="123">
        <v>0</v>
      </c>
    </row>
    <row r="84" spans="1:8" ht="16.5" thickTop="1" thickBot="1" x14ac:dyDescent="0.3">
      <c r="A84" s="26" t="s">
        <v>248</v>
      </c>
      <c r="B84" s="28">
        <v>0</v>
      </c>
      <c r="C84" s="28">
        <v>0</v>
      </c>
      <c r="D84" s="119">
        <v>53</v>
      </c>
      <c r="E84" s="123">
        <v>0</v>
      </c>
    </row>
    <row r="85" spans="1:8" ht="16.5" thickTop="1" thickBot="1" x14ac:dyDescent="0.3">
      <c r="A85" s="24" t="s">
        <v>147</v>
      </c>
      <c r="B85" s="25">
        <f>B78+B73+B68+B55+B49+B33</f>
        <v>200122.69</v>
      </c>
      <c r="C85" s="25">
        <f>C78+C73+C68+C55+C49+C33+C81</f>
        <v>747500</v>
      </c>
      <c r="D85" s="25">
        <f>D78+D73+D68+D55+D49+D33+D81</f>
        <v>190220.50000000003</v>
      </c>
      <c r="E85" s="127">
        <f>D85/C85*100</f>
        <v>25.4475585284281</v>
      </c>
    </row>
    <row r="86" spans="1:8" ht="16.5" thickTop="1" thickBot="1" x14ac:dyDescent="0.3">
      <c r="A86" s="50" t="s">
        <v>148</v>
      </c>
      <c r="B86" s="51"/>
      <c r="C86" s="51"/>
      <c r="D86" s="128"/>
      <c r="E86" s="128"/>
    </row>
    <row r="87" spans="1:8" s="49" customFormat="1" ht="16.5" thickTop="1" thickBot="1" x14ac:dyDescent="0.3">
      <c r="A87" s="47" t="s">
        <v>8</v>
      </c>
      <c r="B87" s="48">
        <f>B88+B97+B130</f>
        <v>137928.14000000001</v>
      </c>
      <c r="C87" s="48">
        <f>C88+C97+C130</f>
        <v>623300</v>
      </c>
      <c r="D87" s="230">
        <f>D88+D97+D130</f>
        <v>211686.69</v>
      </c>
      <c r="E87" s="124">
        <f>D87/C87*100</f>
        <v>33.962247713781487</v>
      </c>
      <c r="H87" s="52"/>
    </row>
    <row r="88" spans="1:8" ht="16.5" thickTop="1" thickBot="1" x14ac:dyDescent="0.3">
      <c r="A88" s="24" t="s">
        <v>66</v>
      </c>
      <c r="B88" s="25">
        <f>B89+B91+B93</f>
        <v>69480.63</v>
      </c>
      <c r="C88" s="25">
        <f>C89+C91+C93</f>
        <v>245600</v>
      </c>
      <c r="D88" s="228">
        <f>D89+D91+D93</f>
        <v>100597.45999999999</v>
      </c>
      <c r="E88" s="118">
        <f>D88/C88*100</f>
        <v>40.959877850162862</v>
      </c>
    </row>
    <row r="89" spans="1:8" ht="16.5" thickTop="1" thickBot="1" x14ac:dyDescent="0.3">
      <c r="A89" s="26" t="s">
        <v>67</v>
      </c>
      <c r="B89" s="27">
        <f>SUM(B90)</f>
        <v>56248.92</v>
      </c>
      <c r="C89" s="27">
        <f>SUM(C90)</f>
        <v>197600</v>
      </c>
      <c r="D89" s="27">
        <f>SUM(D90)</f>
        <v>81862.960000000006</v>
      </c>
      <c r="E89" s="27">
        <f>SUM(E90)</f>
        <v>41.428623481781379</v>
      </c>
      <c r="F89" s="16"/>
    </row>
    <row r="90" spans="1:8" ht="16.5" thickTop="1" thickBot="1" x14ac:dyDescent="0.3">
      <c r="A90" s="26" t="s">
        <v>68</v>
      </c>
      <c r="B90" s="28">
        <v>56248.92</v>
      </c>
      <c r="C90" s="28">
        <v>197600</v>
      </c>
      <c r="D90" s="28">
        <v>81862.960000000006</v>
      </c>
      <c r="E90" s="28">
        <f>D90/C90*100</f>
        <v>41.428623481781379</v>
      </c>
    </row>
    <row r="91" spans="1:8" ht="16.5" thickTop="1" thickBot="1" x14ac:dyDescent="0.3">
      <c r="A91" s="26" t="s">
        <v>69</v>
      </c>
      <c r="B91" s="27">
        <f>SUM(B92)</f>
        <v>4889.91</v>
      </c>
      <c r="C91" s="27">
        <f>SUM(C92)</f>
        <v>18200</v>
      </c>
      <c r="D91" s="27">
        <f>SUM(D92)</f>
        <v>6827.79</v>
      </c>
      <c r="E91" s="27">
        <f>D91/C91*100</f>
        <v>37.51532967032967</v>
      </c>
    </row>
    <row r="92" spans="1:8" ht="16.5" thickTop="1" thickBot="1" x14ac:dyDescent="0.3">
      <c r="A92" s="26" t="s">
        <v>70</v>
      </c>
      <c r="B92" s="28">
        <v>4889.91</v>
      </c>
      <c r="C92" s="28">
        <v>18200</v>
      </c>
      <c r="D92" s="28">
        <v>6827.79</v>
      </c>
      <c r="E92" s="28">
        <f>D92/C92*100</f>
        <v>37.51532967032967</v>
      </c>
    </row>
    <row r="93" spans="1:8" ht="16.5" thickTop="1" thickBot="1" x14ac:dyDescent="0.3">
      <c r="A93" s="26" t="s">
        <v>71</v>
      </c>
      <c r="B93" s="27">
        <f>B95</f>
        <v>8341.7999999999993</v>
      </c>
      <c r="C93" s="27">
        <f>C95</f>
        <v>29800</v>
      </c>
      <c r="D93" s="27">
        <f>D95</f>
        <v>11906.71</v>
      </c>
      <c r="E93" s="27">
        <f>D93/C93*100</f>
        <v>39.955402684563758</v>
      </c>
    </row>
    <row r="94" spans="1:8" ht="16.5" thickTop="1" thickBot="1" x14ac:dyDescent="0.3">
      <c r="A94" s="26" t="s">
        <v>72</v>
      </c>
      <c r="B94" s="27">
        <v>0</v>
      </c>
      <c r="C94" s="27">
        <v>0</v>
      </c>
      <c r="D94" s="27">
        <v>0</v>
      </c>
      <c r="E94" s="27">
        <v>0</v>
      </c>
    </row>
    <row r="95" spans="1:8" ht="16.5" thickTop="1" thickBot="1" x14ac:dyDescent="0.3">
      <c r="A95" s="26" t="s">
        <v>73</v>
      </c>
      <c r="B95" s="28">
        <v>8341.7999999999993</v>
      </c>
      <c r="C95" s="28">
        <v>29800</v>
      </c>
      <c r="D95" s="28">
        <v>11906.71</v>
      </c>
      <c r="E95" s="28">
        <f>D95/C95*100</f>
        <v>39.955402684563758</v>
      </c>
    </row>
    <row r="96" spans="1:8" ht="16.5" thickTop="1" thickBot="1" x14ac:dyDescent="0.3">
      <c r="A96" s="26" t="s">
        <v>74</v>
      </c>
      <c r="B96" s="27">
        <v>0</v>
      </c>
      <c r="C96" s="27">
        <v>0</v>
      </c>
      <c r="D96" s="27">
        <v>0</v>
      </c>
      <c r="E96" s="27">
        <v>0</v>
      </c>
    </row>
    <row r="97" spans="1:5" ht="16.5" thickTop="1" thickBot="1" x14ac:dyDescent="0.3">
      <c r="A97" s="24" t="s">
        <v>75</v>
      </c>
      <c r="B97" s="25">
        <f>B98+B103+B110+B120+B122</f>
        <v>68227.02</v>
      </c>
      <c r="C97" s="25">
        <f>C98+C103+C110+C120+C122</f>
        <v>377000</v>
      </c>
      <c r="D97" s="25">
        <f>D98+D103+D110+D120+D122</f>
        <v>110896.43000000001</v>
      </c>
      <c r="E97" s="25">
        <f>D97/C97*100</f>
        <v>29.415498673740053</v>
      </c>
    </row>
    <row r="98" spans="1:5" ht="16.5" thickTop="1" thickBot="1" x14ac:dyDescent="0.3">
      <c r="A98" s="204" t="s">
        <v>76</v>
      </c>
      <c r="B98" s="229">
        <f>SUM(B99:B102)</f>
        <v>5977.79</v>
      </c>
      <c r="C98" s="229">
        <f>SUM(C99:C102)</f>
        <v>23400</v>
      </c>
      <c r="D98" s="229">
        <f>SUM(D99:D102)</f>
        <v>5979.4400000000005</v>
      </c>
      <c r="E98" s="229">
        <v>0</v>
      </c>
    </row>
    <row r="99" spans="1:5" ht="16.5" thickTop="1" thickBot="1" x14ac:dyDescent="0.3">
      <c r="A99" s="26" t="s">
        <v>77</v>
      </c>
      <c r="B99" s="28">
        <v>4659.6099999999997</v>
      </c>
      <c r="C99" s="28">
        <v>13400</v>
      </c>
      <c r="D99" s="28">
        <v>2746.37</v>
      </c>
      <c r="E99" s="28">
        <f>D99/C99*100</f>
        <v>20.495298507462685</v>
      </c>
    </row>
    <row r="100" spans="1:5" ht="16.5" thickTop="1" thickBot="1" x14ac:dyDescent="0.3">
      <c r="A100" s="26" t="s">
        <v>78</v>
      </c>
      <c r="B100" s="28">
        <v>1150.68</v>
      </c>
      <c r="C100" s="28">
        <v>8700</v>
      </c>
      <c r="D100" s="28">
        <v>2710.57</v>
      </c>
      <c r="E100" s="28">
        <f t="shared" ref="E100:E101" si="1">D100/C100*100</f>
        <v>31.155977011494258</v>
      </c>
    </row>
    <row r="101" spans="1:5" ht="16.5" thickTop="1" thickBot="1" x14ac:dyDescent="0.3">
      <c r="A101" s="26" t="s">
        <v>79</v>
      </c>
      <c r="B101" s="28">
        <v>167.5</v>
      </c>
      <c r="C101" s="28">
        <v>1300</v>
      </c>
      <c r="D101" s="28">
        <v>522.5</v>
      </c>
      <c r="E101" s="28">
        <f t="shared" si="1"/>
        <v>40.192307692307693</v>
      </c>
    </row>
    <row r="102" spans="1:5" ht="16.5" thickTop="1" thickBot="1" x14ac:dyDescent="0.3">
      <c r="A102" s="26" t="s">
        <v>80</v>
      </c>
      <c r="B102" s="28">
        <v>0</v>
      </c>
      <c r="C102" s="28">
        <v>0</v>
      </c>
      <c r="D102" s="28">
        <v>0</v>
      </c>
      <c r="E102" s="28">
        <v>0</v>
      </c>
    </row>
    <row r="103" spans="1:5" ht="16.5" thickTop="1" thickBot="1" x14ac:dyDescent="0.3">
      <c r="A103" s="204" t="s">
        <v>81</v>
      </c>
      <c r="B103" s="229">
        <v>13348.91</v>
      </c>
      <c r="C103" s="229">
        <f>SUM(C104:C109)</f>
        <v>37700</v>
      </c>
      <c r="D103" s="229">
        <f>SUM(D104:D109)</f>
        <v>23129.839999999997</v>
      </c>
      <c r="E103" s="229">
        <f>D103/C103*100</f>
        <v>61.352360742705557</v>
      </c>
    </row>
    <row r="104" spans="1:5" ht="16.5" thickTop="1" thickBot="1" x14ac:dyDescent="0.3">
      <c r="A104" s="26" t="s">
        <v>82</v>
      </c>
      <c r="B104" s="28">
        <v>2204.34</v>
      </c>
      <c r="C104" s="28">
        <v>3600</v>
      </c>
      <c r="D104" s="203">
        <v>3505.76</v>
      </c>
      <c r="E104" s="28">
        <f>D104/C104*100</f>
        <v>97.382222222222225</v>
      </c>
    </row>
    <row r="105" spans="1:5" ht="16.5" thickTop="1" thickBot="1" x14ac:dyDescent="0.3">
      <c r="A105" s="26" t="s">
        <v>83</v>
      </c>
      <c r="B105" s="28">
        <v>554</v>
      </c>
      <c r="C105" s="28">
        <v>4200</v>
      </c>
      <c r="D105" s="28">
        <v>482.2</v>
      </c>
      <c r="E105" s="28">
        <f>D105/C105*100</f>
        <v>11.480952380952381</v>
      </c>
    </row>
    <row r="106" spans="1:5" ht="16.5" thickTop="1" thickBot="1" x14ac:dyDescent="0.3">
      <c r="A106" s="26" t="s">
        <v>84</v>
      </c>
      <c r="B106" s="28">
        <v>9083.2900000000009</v>
      </c>
      <c r="C106" s="28">
        <v>26000</v>
      </c>
      <c r="D106" s="28">
        <v>14152.3</v>
      </c>
      <c r="E106" s="28">
        <f t="shared" ref="E106:E125" si="2">D106/C106*100</f>
        <v>54.43192307692307</v>
      </c>
    </row>
    <row r="107" spans="1:5" ht="16.5" thickTop="1" thickBot="1" x14ac:dyDescent="0.3">
      <c r="A107" s="26" t="s">
        <v>85</v>
      </c>
      <c r="B107" s="28">
        <v>133.75</v>
      </c>
      <c r="C107" s="203">
        <v>900</v>
      </c>
      <c r="D107" s="28">
        <v>1136.32</v>
      </c>
      <c r="E107" s="231">
        <f t="shared" si="2"/>
        <v>126.25777777777778</v>
      </c>
    </row>
    <row r="108" spans="1:5" ht="16.5" thickTop="1" thickBot="1" x14ac:dyDescent="0.3">
      <c r="A108" s="26" t="s">
        <v>86</v>
      </c>
      <c r="B108" s="28">
        <v>1373.53</v>
      </c>
      <c r="C108" s="28">
        <v>3000</v>
      </c>
      <c r="D108" s="28">
        <v>3733.01</v>
      </c>
      <c r="E108" s="231">
        <f t="shared" si="2"/>
        <v>124.43366666666667</v>
      </c>
    </row>
    <row r="109" spans="1:5" ht="16.5" thickTop="1" thickBot="1" x14ac:dyDescent="0.3">
      <c r="A109" s="26" t="s">
        <v>87</v>
      </c>
      <c r="B109" s="28">
        <v>0</v>
      </c>
      <c r="C109" s="28">
        <v>0</v>
      </c>
      <c r="D109" s="28">
        <v>120.25</v>
      </c>
      <c r="E109" s="28">
        <v>0</v>
      </c>
    </row>
    <row r="110" spans="1:5" ht="16.5" thickTop="1" thickBot="1" x14ac:dyDescent="0.3">
      <c r="A110" s="204" t="s">
        <v>88</v>
      </c>
      <c r="B110" s="229">
        <f>SUM(B111:B119)</f>
        <v>40494.85</v>
      </c>
      <c r="C110" s="229">
        <f>SUM(C111:C119)</f>
        <v>300000</v>
      </c>
      <c r="D110" s="229">
        <f>SUM(D111:D119)</f>
        <v>74156.63</v>
      </c>
      <c r="E110" s="229">
        <f t="shared" si="2"/>
        <v>24.718876666666667</v>
      </c>
    </row>
    <row r="111" spans="1:5" ht="16.5" thickTop="1" thickBot="1" x14ac:dyDescent="0.3">
      <c r="A111" s="26" t="s">
        <v>89</v>
      </c>
      <c r="B111" s="28">
        <v>1906.49</v>
      </c>
      <c r="C111" s="28">
        <v>9000</v>
      </c>
      <c r="D111" s="28">
        <v>2065.09</v>
      </c>
      <c r="E111" s="28">
        <f t="shared" si="2"/>
        <v>22.945444444444448</v>
      </c>
    </row>
    <row r="112" spans="1:5" ht="16.5" thickTop="1" thickBot="1" x14ac:dyDescent="0.3">
      <c r="A112" s="26" t="s">
        <v>90</v>
      </c>
      <c r="B112" s="28">
        <v>7900.33</v>
      </c>
      <c r="C112" s="28">
        <v>152100</v>
      </c>
      <c r="D112" s="28">
        <v>5691.93</v>
      </c>
      <c r="E112" s="28">
        <f t="shared" si="2"/>
        <v>3.7422287968441816</v>
      </c>
    </row>
    <row r="113" spans="1:5" ht="16.5" thickTop="1" thickBot="1" x14ac:dyDescent="0.3">
      <c r="A113" s="26" t="s">
        <v>91</v>
      </c>
      <c r="B113" s="28">
        <v>1279.97</v>
      </c>
      <c r="C113" s="28">
        <v>2800</v>
      </c>
      <c r="D113" s="28">
        <v>612.61</v>
      </c>
      <c r="E113" s="28">
        <f t="shared" si="2"/>
        <v>21.87892857142857</v>
      </c>
    </row>
    <row r="114" spans="1:5" ht="16.5" thickTop="1" thickBot="1" x14ac:dyDescent="0.3">
      <c r="A114" s="26" t="s">
        <v>92</v>
      </c>
      <c r="B114" s="28">
        <v>4220.6000000000004</v>
      </c>
      <c r="C114" s="28">
        <v>29300</v>
      </c>
      <c r="D114" s="28">
        <v>10859.53</v>
      </c>
      <c r="E114" s="28">
        <f t="shared" si="2"/>
        <v>37.063242320819114</v>
      </c>
    </row>
    <row r="115" spans="1:5" ht="16.5" thickTop="1" thickBot="1" x14ac:dyDescent="0.3">
      <c r="A115" s="26" t="s">
        <v>93</v>
      </c>
      <c r="B115" s="28">
        <v>762.76</v>
      </c>
      <c r="C115" s="28">
        <v>4000</v>
      </c>
      <c r="D115" s="28">
        <v>986.91</v>
      </c>
      <c r="E115" s="28">
        <f t="shared" si="2"/>
        <v>24.672750000000001</v>
      </c>
    </row>
    <row r="116" spans="1:5" ht="16.5" thickTop="1" thickBot="1" x14ac:dyDescent="0.3">
      <c r="A116" s="26" t="s">
        <v>94</v>
      </c>
      <c r="B116" s="28">
        <v>0</v>
      </c>
      <c r="C116" s="28">
        <v>1800</v>
      </c>
      <c r="D116" s="28">
        <v>537.80999999999995</v>
      </c>
      <c r="E116" s="28">
        <f t="shared" si="2"/>
        <v>29.87833333333333</v>
      </c>
    </row>
    <row r="117" spans="1:5" ht="16.5" thickTop="1" thickBot="1" x14ac:dyDescent="0.3">
      <c r="A117" s="26" t="s">
        <v>95</v>
      </c>
      <c r="B117" s="28">
        <v>12924.68</v>
      </c>
      <c r="C117" s="28">
        <v>65900</v>
      </c>
      <c r="D117" s="28">
        <v>38292.75</v>
      </c>
      <c r="E117" s="28">
        <f t="shared" si="2"/>
        <v>58.107359635811839</v>
      </c>
    </row>
    <row r="118" spans="1:5" ht="16.5" thickTop="1" thickBot="1" x14ac:dyDescent="0.3">
      <c r="A118" s="26" t="s">
        <v>96</v>
      </c>
      <c r="B118" s="28">
        <v>2097.21</v>
      </c>
      <c r="C118" s="28">
        <v>5600</v>
      </c>
      <c r="D118" s="28">
        <v>1967.1</v>
      </c>
      <c r="E118" s="28">
        <f t="shared" si="2"/>
        <v>35.126785714285717</v>
      </c>
    </row>
    <row r="119" spans="1:5" ht="16.5" thickTop="1" thickBot="1" x14ac:dyDescent="0.3">
      <c r="A119" s="26" t="s">
        <v>97</v>
      </c>
      <c r="B119" s="28">
        <v>9402.81</v>
      </c>
      <c r="C119" s="28">
        <v>29500</v>
      </c>
      <c r="D119" s="28">
        <v>13142.9</v>
      </c>
      <c r="E119" s="28">
        <f t="shared" si="2"/>
        <v>44.55220338983051</v>
      </c>
    </row>
    <row r="120" spans="1:5" ht="16.5" thickTop="1" thickBot="1" x14ac:dyDescent="0.3">
      <c r="A120" s="204" t="s">
        <v>98</v>
      </c>
      <c r="B120" s="229">
        <f>B121</f>
        <v>3881.45</v>
      </c>
      <c r="C120" s="229">
        <f>C121</f>
        <v>8300</v>
      </c>
      <c r="D120" s="229">
        <f>D121</f>
        <v>1973.71</v>
      </c>
      <c r="E120" s="229">
        <f t="shared" si="2"/>
        <v>23.779638554216866</v>
      </c>
    </row>
    <row r="121" spans="1:5" ht="16.5" thickTop="1" thickBot="1" x14ac:dyDescent="0.3">
      <c r="A121" s="26" t="s">
        <v>99</v>
      </c>
      <c r="B121" s="28">
        <v>3881.45</v>
      </c>
      <c r="C121" s="28">
        <v>8300</v>
      </c>
      <c r="D121" s="28">
        <v>1973.71</v>
      </c>
      <c r="E121" s="28">
        <f t="shared" si="2"/>
        <v>23.779638554216866</v>
      </c>
    </row>
    <row r="122" spans="1:5" ht="16.5" thickTop="1" thickBot="1" x14ac:dyDescent="0.3">
      <c r="A122" s="204" t="s">
        <v>100</v>
      </c>
      <c r="B122" s="229">
        <f>SUM(B123:B129)</f>
        <v>4524.0199999999995</v>
      </c>
      <c r="C122" s="229">
        <f>SUM(C123:C129)</f>
        <v>7600</v>
      </c>
      <c r="D122" s="229">
        <f>SUM(D123:D129)</f>
        <v>5656.81</v>
      </c>
      <c r="E122" s="229">
        <f t="shared" si="2"/>
        <v>74.431710526315797</v>
      </c>
    </row>
    <row r="123" spans="1:5" ht="16.5" thickTop="1" thickBot="1" x14ac:dyDescent="0.3">
      <c r="A123" s="26" t="s">
        <v>101</v>
      </c>
      <c r="B123" s="28">
        <v>726.18</v>
      </c>
      <c r="C123" s="28">
        <v>1600</v>
      </c>
      <c r="D123" s="28">
        <v>674.31</v>
      </c>
      <c r="E123" s="28">
        <f t="shared" si="2"/>
        <v>42.144374999999997</v>
      </c>
    </row>
    <row r="124" spans="1:5" ht="16.5" thickTop="1" thickBot="1" x14ac:dyDescent="0.3">
      <c r="A124" s="26" t="s">
        <v>102</v>
      </c>
      <c r="B124" s="28">
        <v>1425.66</v>
      </c>
      <c r="C124" s="28">
        <v>3100</v>
      </c>
      <c r="D124" s="28">
        <v>2712.79</v>
      </c>
      <c r="E124" s="28">
        <f t="shared" si="2"/>
        <v>87.509354838709669</v>
      </c>
    </row>
    <row r="125" spans="1:5" ht="16.5" thickTop="1" thickBot="1" x14ac:dyDescent="0.3">
      <c r="A125" s="26" t="s">
        <v>103</v>
      </c>
      <c r="B125" s="28">
        <v>2141.64</v>
      </c>
      <c r="C125" s="28">
        <v>2600</v>
      </c>
      <c r="D125" s="28">
        <v>2112.66</v>
      </c>
      <c r="E125" s="28">
        <f t="shared" si="2"/>
        <v>81.25615384615385</v>
      </c>
    </row>
    <row r="126" spans="1:5" ht="16.5" thickTop="1" thickBot="1" x14ac:dyDescent="0.3">
      <c r="A126" s="26" t="s">
        <v>104</v>
      </c>
      <c r="B126" s="28">
        <v>230.53</v>
      </c>
      <c r="C126" s="28">
        <v>300</v>
      </c>
      <c r="D126" s="28">
        <v>0</v>
      </c>
      <c r="E126" s="27">
        <v>0</v>
      </c>
    </row>
    <row r="127" spans="1:5" ht="16.5" thickTop="1" thickBot="1" x14ac:dyDescent="0.3">
      <c r="A127" s="26" t="s">
        <v>105</v>
      </c>
      <c r="B127" s="28">
        <v>0</v>
      </c>
      <c r="C127" s="28">
        <v>0</v>
      </c>
      <c r="D127" s="231">
        <v>140.96</v>
      </c>
      <c r="E127" s="27">
        <v>0</v>
      </c>
    </row>
    <row r="128" spans="1:5" ht="16.5" thickTop="1" thickBot="1" x14ac:dyDescent="0.3">
      <c r="A128" s="26" t="s">
        <v>106</v>
      </c>
      <c r="B128" s="28">
        <v>0</v>
      </c>
      <c r="C128" s="28">
        <v>0</v>
      </c>
      <c r="D128" s="28">
        <v>0</v>
      </c>
      <c r="E128" s="27">
        <v>0</v>
      </c>
    </row>
    <row r="129" spans="1:5" ht="16.5" thickTop="1" thickBot="1" x14ac:dyDescent="0.3">
      <c r="A129" s="26" t="s">
        <v>107</v>
      </c>
      <c r="B129" s="28">
        <v>0.01</v>
      </c>
      <c r="C129" s="28">
        <v>0</v>
      </c>
      <c r="D129" s="231">
        <v>16.09</v>
      </c>
      <c r="E129" s="27">
        <v>0</v>
      </c>
    </row>
    <row r="130" spans="1:5" ht="16.5" thickTop="1" thickBot="1" x14ac:dyDescent="0.3">
      <c r="A130" s="24" t="s">
        <v>108</v>
      </c>
      <c r="B130" s="25">
        <f>B131+B133</f>
        <v>220.49</v>
      </c>
      <c r="C130" s="25">
        <f>C131+C133</f>
        <v>700</v>
      </c>
      <c r="D130" s="25">
        <f>D131+D133</f>
        <v>192.79999999999998</v>
      </c>
      <c r="E130" s="25">
        <f>E131+E133</f>
        <v>27.542857142857141</v>
      </c>
    </row>
    <row r="131" spans="1:5" ht="16.5" thickTop="1" thickBot="1" x14ac:dyDescent="0.3">
      <c r="A131" s="204" t="s">
        <v>109</v>
      </c>
      <c r="B131" s="229">
        <f>SUM(B132)</f>
        <v>0</v>
      </c>
      <c r="C131" s="229">
        <f>SUM(C132)</f>
        <v>0</v>
      </c>
      <c r="D131" s="229">
        <v>0</v>
      </c>
      <c r="E131" s="229">
        <v>0</v>
      </c>
    </row>
    <row r="132" spans="1:5" ht="16.5" thickTop="1" thickBot="1" x14ac:dyDescent="0.3">
      <c r="A132" s="26" t="s">
        <v>110</v>
      </c>
      <c r="B132" s="28">
        <v>0</v>
      </c>
      <c r="C132" s="28">
        <v>0</v>
      </c>
      <c r="D132" s="28">
        <v>0</v>
      </c>
      <c r="E132" s="28">
        <v>0</v>
      </c>
    </row>
    <row r="133" spans="1:5" ht="16.5" thickTop="1" thickBot="1" x14ac:dyDescent="0.3">
      <c r="A133" s="204" t="s">
        <v>111</v>
      </c>
      <c r="B133" s="229">
        <f>SUM(B134:B137)</f>
        <v>220.49</v>
      </c>
      <c r="C133" s="229">
        <f>SUM(C134:C137)</f>
        <v>700</v>
      </c>
      <c r="D133" s="229">
        <f>SUM(D134:D137)</f>
        <v>192.79999999999998</v>
      </c>
      <c r="E133" s="229">
        <f>D133/C133*100</f>
        <v>27.542857142857141</v>
      </c>
    </row>
    <row r="134" spans="1:5" ht="16.5" thickTop="1" thickBot="1" x14ac:dyDescent="0.3">
      <c r="A134" s="26" t="s">
        <v>112</v>
      </c>
      <c r="B134" s="28">
        <v>194.36</v>
      </c>
      <c r="C134" s="28">
        <v>600</v>
      </c>
      <c r="D134" s="28">
        <v>188.95</v>
      </c>
      <c r="E134" s="28">
        <f>D134/C134*100</f>
        <v>31.491666666666664</v>
      </c>
    </row>
    <row r="135" spans="1:5" ht="16.5" thickTop="1" thickBot="1" x14ac:dyDescent="0.3">
      <c r="A135" s="26" t="s">
        <v>113</v>
      </c>
      <c r="B135" s="28">
        <v>9.59</v>
      </c>
      <c r="C135" s="28">
        <v>0</v>
      </c>
      <c r="D135" s="28">
        <v>0</v>
      </c>
      <c r="E135" s="28">
        <v>0</v>
      </c>
    </row>
    <row r="136" spans="1:5" ht="16.5" thickTop="1" thickBot="1" x14ac:dyDescent="0.3">
      <c r="A136" s="26" t="s">
        <v>114</v>
      </c>
      <c r="B136" s="28">
        <v>16.54</v>
      </c>
      <c r="C136" s="28">
        <v>100</v>
      </c>
      <c r="D136" s="28">
        <v>3.85</v>
      </c>
      <c r="E136" s="28">
        <f t="shared" ref="E136" si="3">D136/C136*100</f>
        <v>3.85</v>
      </c>
    </row>
    <row r="137" spans="1:5" ht="16.5" thickTop="1" thickBot="1" x14ac:dyDescent="0.3">
      <c r="A137" s="26" t="s">
        <v>115</v>
      </c>
      <c r="B137" s="28">
        <v>0</v>
      </c>
      <c r="C137" s="28">
        <v>0</v>
      </c>
      <c r="D137" s="28">
        <v>0</v>
      </c>
      <c r="E137" s="28">
        <v>0</v>
      </c>
    </row>
    <row r="138" spans="1:5" ht="16.5" thickTop="1" thickBot="1" x14ac:dyDescent="0.3">
      <c r="A138" s="31" t="s">
        <v>9</v>
      </c>
      <c r="B138" s="32">
        <f>B142+B139+B145</f>
        <v>4185.9500000000007</v>
      </c>
      <c r="C138" s="32">
        <f>C142+C139+C145+C160</f>
        <v>124200</v>
      </c>
      <c r="D138" s="32">
        <f>D139+D142+D145+D160</f>
        <v>12913.33</v>
      </c>
      <c r="E138" s="32">
        <f>D138/C138*100</f>
        <v>10.397206119162641</v>
      </c>
    </row>
    <row r="139" spans="1:5" ht="16.5" thickTop="1" thickBot="1" x14ac:dyDescent="0.3">
      <c r="A139" s="24" t="s">
        <v>116</v>
      </c>
      <c r="B139" s="25">
        <f>B140</f>
        <v>0</v>
      </c>
      <c r="C139" s="25">
        <f>C140</f>
        <v>0</v>
      </c>
      <c r="D139" s="25">
        <f>SUM(D140:D141)</f>
        <v>0</v>
      </c>
      <c r="E139" s="25">
        <f>SUM(E140:E141)</f>
        <v>0</v>
      </c>
    </row>
    <row r="140" spans="1:5" ht="16.5" thickTop="1" thickBot="1" x14ac:dyDescent="0.3">
      <c r="A140" s="205" t="s">
        <v>117</v>
      </c>
      <c r="B140" s="229">
        <f>SUM(B141)</f>
        <v>0</v>
      </c>
      <c r="C140" s="229">
        <f>SUM(C141)</f>
        <v>0</v>
      </c>
      <c r="D140" s="229">
        <f>SUM(D141)</f>
        <v>0</v>
      </c>
      <c r="E140" s="229">
        <v>0</v>
      </c>
    </row>
    <row r="141" spans="1:5" ht="16.5" thickTop="1" thickBot="1" x14ac:dyDescent="0.3">
      <c r="A141" s="26" t="s">
        <v>118</v>
      </c>
      <c r="B141" s="28">
        <v>0</v>
      </c>
      <c r="C141" s="28">
        <v>0</v>
      </c>
      <c r="D141" s="28">
        <v>0</v>
      </c>
      <c r="E141" s="28">
        <v>0</v>
      </c>
    </row>
    <row r="142" spans="1:5" ht="16.5" thickTop="1" thickBot="1" x14ac:dyDescent="0.3">
      <c r="A142" s="24" t="s">
        <v>243</v>
      </c>
      <c r="B142" s="232">
        <f>B143</f>
        <v>0</v>
      </c>
      <c r="C142" s="232">
        <f>C143</f>
        <v>30000</v>
      </c>
      <c r="D142" s="233">
        <v>0</v>
      </c>
      <c r="E142" s="233">
        <f>D142/C142*100</f>
        <v>0</v>
      </c>
    </row>
    <row r="143" spans="1:5" ht="16.5" thickTop="1" thickBot="1" x14ac:dyDescent="0.3">
      <c r="A143" s="206" t="s">
        <v>241</v>
      </c>
      <c r="B143" s="229">
        <v>0</v>
      </c>
      <c r="C143" s="229">
        <f>SUM(C144)</f>
        <v>30000</v>
      </c>
      <c r="D143" s="229">
        <f>D144</f>
        <v>0</v>
      </c>
      <c r="E143" s="229">
        <v>0</v>
      </c>
    </row>
    <row r="144" spans="1:5" ht="16.5" thickTop="1" thickBot="1" x14ac:dyDescent="0.3">
      <c r="A144" s="26" t="s">
        <v>242</v>
      </c>
      <c r="B144" s="28">
        <v>0</v>
      </c>
      <c r="C144" s="28">
        <v>30000</v>
      </c>
      <c r="D144" s="28">
        <v>0</v>
      </c>
      <c r="E144" s="28">
        <v>0</v>
      </c>
    </row>
    <row r="145" spans="1:7" ht="16.5" thickTop="1" thickBot="1" x14ac:dyDescent="0.3">
      <c r="A145" s="24" t="s">
        <v>119</v>
      </c>
      <c r="B145" s="207">
        <f>B146+B150+B158</f>
        <v>4185.9500000000007</v>
      </c>
      <c r="C145" s="207">
        <f>C146+C150+C158</f>
        <v>91900</v>
      </c>
      <c r="D145" s="207">
        <f>D150+D156+D158</f>
        <v>10863.33</v>
      </c>
      <c r="E145" s="207">
        <f>D145/C145*100</f>
        <v>11.82081610446137</v>
      </c>
    </row>
    <row r="146" spans="1:7" ht="16.5" thickTop="1" thickBot="1" x14ac:dyDescent="0.3">
      <c r="A146" s="205" t="s">
        <v>120</v>
      </c>
      <c r="B146" s="229">
        <f>SUM(B147:B149)</f>
        <v>0</v>
      </c>
      <c r="C146" s="234">
        <f>SUM(C147:C149)</f>
        <v>0</v>
      </c>
      <c r="D146" s="240">
        <v>0</v>
      </c>
      <c r="E146" s="240">
        <v>0</v>
      </c>
    </row>
    <row r="147" spans="1:7" ht="16.5" thickTop="1" thickBot="1" x14ac:dyDescent="0.3">
      <c r="A147" s="26" t="s">
        <v>121</v>
      </c>
      <c r="B147" s="28">
        <v>0</v>
      </c>
      <c r="C147" s="179">
        <v>0</v>
      </c>
      <c r="D147" s="8">
        <v>0</v>
      </c>
      <c r="E147" s="8">
        <v>0</v>
      </c>
    </row>
    <row r="148" spans="1:7" ht="16.5" thickTop="1" thickBot="1" x14ac:dyDescent="0.3">
      <c r="A148" s="26" t="s">
        <v>122</v>
      </c>
      <c r="B148" s="27">
        <v>0</v>
      </c>
      <c r="C148" s="27">
        <v>0</v>
      </c>
      <c r="D148" s="8">
        <v>0</v>
      </c>
      <c r="E148" s="8">
        <v>0</v>
      </c>
    </row>
    <row r="149" spans="1:7" ht="16.5" thickTop="1" thickBot="1" x14ac:dyDescent="0.3">
      <c r="A149" s="26" t="s">
        <v>123</v>
      </c>
      <c r="B149" s="28">
        <v>0</v>
      </c>
      <c r="C149" s="179">
        <v>0</v>
      </c>
      <c r="D149" s="8">
        <v>0</v>
      </c>
      <c r="E149" s="8">
        <v>0</v>
      </c>
    </row>
    <row r="150" spans="1:7" ht="16.5" thickTop="1" thickBot="1" x14ac:dyDescent="0.3">
      <c r="A150" s="235" t="s">
        <v>124</v>
      </c>
      <c r="B150" s="229">
        <f>SUM(B151:B155)</f>
        <v>4185.9500000000007</v>
      </c>
      <c r="C150" s="234">
        <f>SUM(C151:C155)</f>
        <v>91900</v>
      </c>
      <c r="D150" s="238">
        <f>SUM(D151:D155)</f>
        <v>10538.45</v>
      </c>
      <c r="E150" s="236">
        <f>D150/C150*100</f>
        <v>11.467301414581067</v>
      </c>
    </row>
    <row r="151" spans="1:7" ht="16.5" thickTop="1" thickBot="1" x14ac:dyDescent="0.3">
      <c r="A151" s="26" t="s">
        <v>125</v>
      </c>
      <c r="B151" s="28">
        <v>0</v>
      </c>
      <c r="C151" s="179">
        <v>53700</v>
      </c>
      <c r="D151" s="237">
        <v>1668.53</v>
      </c>
      <c r="E151" s="8">
        <f>D151/C151*100</f>
        <v>3.1071322160148975</v>
      </c>
      <c r="G151" s="16"/>
    </row>
    <row r="152" spans="1:7" ht="16.5" thickTop="1" thickBot="1" x14ac:dyDescent="0.3">
      <c r="A152" s="26" t="s">
        <v>126</v>
      </c>
      <c r="B152" s="28">
        <v>0</v>
      </c>
      <c r="C152" s="209">
        <v>0</v>
      </c>
      <c r="D152" s="239">
        <v>124.9</v>
      </c>
      <c r="E152" s="8">
        <v>0</v>
      </c>
    </row>
    <row r="153" spans="1:7" ht="16.5" thickTop="1" thickBot="1" x14ac:dyDescent="0.3">
      <c r="A153" s="26" t="s">
        <v>127</v>
      </c>
      <c r="B153" s="28">
        <v>2574.8000000000002</v>
      </c>
      <c r="C153" s="179">
        <v>10700</v>
      </c>
      <c r="D153" s="237">
        <v>3395.21</v>
      </c>
      <c r="E153" s="8">
        <f t="shared" ref="E153:E155" si="4">D153/C153*100</f>
        <v>31.73093457943925</v>
      </c>
    </row>
    <row r="154" spans="1:7" ht="16.5" thickTop="1" thickBot="1" x14ac:dyDescent="0.3">
      <c r="A154" s="26" t="s">
        <v>128</v>
      </c>
      <c r="B154" s="28">
        <v>1611.15</v>
      </c>
      <c r="C154" s="208">
        <v>1700</v>
      </c>
      <c r="D154" s="237">
        <v>1619.67</v>
      </c>
      <c r="E154" s="8">
        <f t="shared" si="4"/>
        <v>95.274705882352947</v>
      </c>
    </row>
    <row r="155" spans="1:7" ht="16.5" thickTop="1" thickBot="1" x14ac:dyDescent="0.3">
      <c r="A155" s="26" t="s">
        <v>129</v>
      </c>
      <c r="B155" s="28">
        <v>0</v>
      </c>
      <c r="C155" s="179">
        <v>25800</v>
      </c>
      <c r="D155" s="237">
        <v>3730.14</v>
      </c>
      <c r="E155" s="8">
        <f t="shared" si="4"/>
        <v>14.457906976744187</v>
      </c>
    </row>
    <row r="156" spans="1:7" ht="16.5" thickTop="1" thickBot="1" x14ac:dyDescent="0.3">
      <c r="A156" s="235" t="s">
        <v>256</v>
      </c>
      <c r="B156" s="229">
        <f>B157</f>
        <v>0</v>
      </c>
      <c r="C156" s="229">
        <f>C157</f>
        <v>0</v>
      </c>
      <c r="D156" s="241">
        <f>D157</f>
        <v>324.88</v>
      </c>
      <c r="E156" s="238">
        <f>E157</f>
        <v>0</v>
      </c>
    </row>
    <row r="157" spans="1:7" ht="16.5" thickTop="1" thickBot="1" x14ac:dyDescent="0.3">
      <c r="A157" s="26" t="s">
        <v>257</v>
      </c>
      <c r="B157" s="28">
        <v>0</v>
      </c>
      <c r="C157" s="179">
        <v>0</v>
      </c>
      <c r="D157" s="239">
        <v>324.88</v>
      </c>
      <c r="E157" s="8">
        <v>0</v>
      </c>
    </row>
    <row r="158" spans="1:7" ht="16.5" thickTop="1" thickBot="1" x14ac:dyDescent="0.3">
      <c r="A158" s="235" t="s">
        <v>130</v>
      </c>
      <c r="B158" s="229">
        <f>SUM(B159)</f>
        <v>0</v>
      </c>
      <c r="C158" s="234">
        <f>SUM(C159)</f>
        <v>0</v>
      </c>
      <c r="D158" s="238">
        <v>0</v>
      </c>
      <c r="E158" s="238">
        <v>0</v>
      </c>
    </row>
    <row r="159" spans="1:7" ht="16.5" thickTop="1" thickBot="1" x14ac:dyDescent="0.3">
      <c r="A159" s="26" t="s">
        <v>131</v>
      </c>
      <c r="B159" s="28">
        <v>0</v>
      </c>
      <c r="C159" s="179">
        <v>0</v>
      </c>
      <c r="D159" s="8">
        <v>0</v>
      </c>
      <c r="E159" s="8">
        <v>0</v>
      </c>
    </row>
    <row r="160" spans="1:7" ht="16.5" thickTop="1" thickBot="1" x14ac:dyDescent="0.3">
      <c r="A160" s="24" t="s">
        <v>244</v>
      </c>
      <c r="B160" s="207">
        <f t="shared" ref="B160:D161" si="5">B161</f>
        <v>0</v>
      </c>
      <c r="C160" s="207">
        <f t="shared" si="5"/>
        <v>2300</v>
      </c>
      <c r="D160" s="207">
        <f t="shared" si="5"/>
        <v>2050</v>
      </c>
      <c r="E160" s="207">
        <f>D160/C160*100</f>
        <v>89.130434782608688</v>
      </c>
    </row>
    <row r="161" spans="1:6" ht="16.5" thickTop="1" thickBot="1" x14ac:dyDescent="0.3">
      <c r="A161" s="205" t="s">
        <v>245</v>
      </c>
      <c r="B161" s="27">
        <f t="shared" si="5"/>
        <v>0</v>
      </c>
      <c r="C161" s="27">
        <f t="shared" si="5"/>
        <v>2300</v>
      </c>
      <c r="D161" s="27">
        <f t="shared" si="5"/>
        <v>2050</v>
      </c>
      <c r="E161" s="27">
        <f>E162</f>
        <v>89.130434782608688</v>
      </c>
    </row>
    <row r="162" spans="1:6" ht="16.5" thickTop="1" thickBot="1" x14ac:dyDescent="0.3">
      <c r="A162" s="26" t="s">
        <v>246</v>
      </c>
      <c r="B162" s="28">
        <v>0</v>
      </c>
      <c r="C162" s="28">
        <v>2300</v>
      </c>
      <c r="D162" s="28">
        <v>2050</v>
      </c>
      <c r="E162" s="28">
        <f>D162/C162*100</f>
        <v>89.130434782608688</v>
      </c>
    </row>
    <row r="163" spans="1:6" ht="16.5" thickTop="1" thickBot="1" x14ac:dyDescent="0.3">
      <c r="A163" s="33" t="s">
        <v>150</v>
      </c>
      <c r="B163" s="34">
        <f>B87+B138</f>
        <v>142114.09000000003</v>
      </c>
      <c r="C163" s="34">
        <f>C87+C138</f>
        <v>747500</v>
      </c>
      <c r="D163" s="180">
        <f>D138+D87</f>
        <v>224600.02</v>
      </c>
      <c r="E163" s="180">
        <f>D163/C163*100</f>
        <v>30.046825418060198</v>
      </c>
    </row>
    <row r="164" spans="1:6" ht="15.75" thickTop="1" x14ac:dyDescent="0.25"/>
    <row r="165" spans="1:6" ht="18.75" x14ac:dyDescent="0.3">
      <c r="A165" s="295" t="s">
        <v>151</v>
      </c>
      <c r="B165" s="295"/>
      <c r="C165" s="295"/>
      <c r="D165" s="295"/>
      <c r="E165" s="16"/>
    </row>
    <row r="166" spans="1:6" ht="18.75" x14ac:dyDescent="0.3">
      <c r="A166" s="295" t="s">
        <v>233</v>
      </c>
      <c r="B166" s="295"/>
      <c r="C166" s="295"/>
      <c r="D166" s="295"/>
    </row>
    <row r="167" spans="1:6" x14ac:dyDescent="0.25">
      <c r="A167" s="292"/>
      <c r="B167" s="292"/>
      <c r="C167" s="292"/>
      <c r="D167" s="292"/>
      <c r="E167" s="292"/>
    </row>
    <row r="168" spans="1:6" ht="30.75" thickBot="1" x14ac:dyDescent="0.3">
      <c r="A168" s="35" t="s">
        <v>235</v>
      </c>
      <c r="B168" s="199" t="s">
        <v>234</v>
      </c>
      <c r="C168" s="199" t="s">
        <v>228</v>
      </c>
      <c r="D168" s="199" t="s">
        <v>236</v>
      </c>
      <c r="E168" s="199" t="s">
        <v>155</v>
      </c>
    </row>
    <row r="169" spans="1:6" ht="16.5" thickTop="1" thickBot="1" x14ac:dyDescent="0.3">
      <c r="A169" s="35" t="s">
        <v>132</v>
      </c>
      <c r="B169" s="36">
        <v>2</v>
      </c>
      <c r="C169" s="36">
        <v>3</v>
      </c>
      <c r="D169" s="36">
        <v>4</v>
      </c>
      <c r="E169" s="36">
        <v>5</v>
      </c>
    </row>
    <row r="170" spans="1:6" ht="16.5" thickTop="1" thickBot="1" x14ac:dyDescent="0.3">
      <c r="A170" s="37" t="s">
        <v>133</v>
      </c>
      <c r="B170" s="38">
        <f>B171+B178+B184+B191+B200+B208</f>
        <v>200122.69</v>
      </c>
      <c r="C170" s="38">
        <f>C171+C178+C184+C191+C200+C208</f>
        <v>747500</v>
      </c>
      <c r="D170" s="38">
        <f>D171+D178+D184+D191+D200+D208+D212</f>
        <v>190220.50000000003</v>
      </c>
      <c r="E170" s="38">
        <f t="shared" ref="E170:E173" si="6">D170/C170*100</f>
        <v>25.4475585284281</v>
      </c>
    </row>
    <row r="171" spans="1:6" ht="16.5" thickTop="1" thickBot="1" x14ac:dyDescent="0.3">
      <c r="A171" s="39" t="s">
        <v>134</v>
      </c>
      <c r="B171" s="40">
        <f>SUM(B172:B173)</f>
        <v>146008.92000000001</v>
      </c>
      <c r="C171" s="40">
        <f>SUM(C172:C173)</f>
        <v>647800</v>
      </c>
      <c r="D171" s="242">
        <f>SUM(D172:D173)</f>
        <v>148085.49000000002</v>
      </c>
      <c r="E171" s="242">
        <f t="shared" si="6"/>
        <v>22.859754553874655</v>
      </c>
      <c r="F171" s="16"/>
    </row>
    <row r="172" spans="1:6" ht="16.5" thickTop="1" thickBot="1" x14ac:dyDescent="0.3">
      <c r="A172" s="35" t="s">
        <v>135</v>
      </c>
      <c r="B172" s="28">
        <v>145037.48000000001</v>
      </c>
      <c r="C172" s="179">
        <v>385800</v>
      </c>
      <c r="D172" s="244">
        <v>140036.6</v>
      </c>
      <c r="E172" s="244">
        <f t="shared" si="6"/>
        <v>36.297719025401761</v>
      </c>
    </row>
    <row r="173" spans="1:6" ht="16.5" thickTop="1" thickBot="1" x14ac:dyDescent="0.3">
      <c r="A173" s="35" t="s">
        <v>61</v>
      </c>
      <c r="B173" s="28">
        <v>971.44</v>
      </c>
      <c r="C173" s="179">
        <v>262000</v>
      </c>
      <c r="D173" s="245">
        <v>8048.89</v>
      </c>
      <c r="E173" s="245">
        <f t="shared" si="6"/>
        <v>3.0720954198473285</v>
      </c>
      <c r="F173" s="16"/>
    </row>
    <row r="174" spans="1:6" ht="17.25" customHeight="1" thickTop="1" thickBot="1" x14ac:dyDescent="0.3">
      <c r="A174" s="56" t="s">
        <v>150</v>
      </c>
      <c r="B174" s="57">
        <v>125406.74</v>
      </c>
      <c r="C174" s="57">
        <v>747500</v>
      </c>
      <c r="D174" s="243">
        <v>183901.28</v>
      </c>
      <c r="E174" s="243">
        <f>D174/C174*100</f>
        <v>24.602177926421405</v>
      </c>
      <c r="F174" s="16"/>
    </row>
    <row r="175" spans="1:6" ht="17.25" customHeight="1" thickTop="1" thickBot="1" x14ac:dyDescent="0.3">
      <c r="A175" s="64" t="s">
        <v>159</v>
      </c>
      <c r="B175" s="42">
        <v>0</v>
      </c>
      <c r="C175" s="42">
        <v>0</v>
      </c>
      <c r="D175" s="42">
        <v>0</v>
      </c>
      <c r="E175" s="42">
        <v>0</v>
      </c>
    </row>
    <row r="176" spans="1:6" ht="15" customHeight="1" thickTop="1" thickBot="1" x14ac:dyDescent="0.3">
      <c r="A176" s="55"/>
      <c r="B176" s="41">
        <v>0</v>
      </c>
      <c r="C176" s="41">
        <v>0</v>
      </c>
      <c r="D176" s="41">
        <v>0</v>
      </c>
      <c r="E176" s="41">
        <v>0</v>
      </c>
      <c r="F176" s="16"/>
    </row>
    <row r="177" spans="1:6" ht="15" customHeight="1" thickTop="1" thickBot="1" x14ac:dyDescent="0.3">
      <c r="A177" s="64"/>
      <c r="B177" s="41"/>
      <c r="C177" s="41">
        <v>0</v>
      </c>
      <c r="D177" s="41"/>
      <c r="E177" s="41"/>
    </row>
    <row r="178" spans="1:6" ht="16.5" thickTop="1" thickBot="1" x14ac:dyDescent="0.3">
      <c r="A178" s="39" t="s">
        <v>136</v>
      </c>
      <c r="B178" s="40">
        <f>SUM(B179:B180)</f>
        <v>3500.58</v>
      </c>
      <c r="C178" s="40">
        <f>SUM(C179:C180)</f>
        <v>4800</v>
      </c>
      <c r="D178" s="40">
        <f>SUM(D179:D180)</f>
        <v>3797.01</v>
      </c>
      <c r="E178" s="40">
        <f>D178/C178*100</f>
        <v>79.104375000000005</v>
      </c>
    </row>
    <row r="179" spans="1:6" ht="16.5" thickTop="1" thickBot="1" x14ac:dyDescent="0.3">
      <c r="A179" s="35" t="s">
        <v>137</v>
      </c>
      <c r="B179" s="28">
        <v>3500.58</v>
      </c>
      <c r="C179" s="28">
        <v>4700</v>
      </c>
      <c r="D179" s="41">
        <v>3797.01</v>
      </c>
      <c r="E179" s="41">
        <f>D179/C179*100</f>
        <v>80.787446808510637</v>
      </c>
      <c r="F179" s="16"/>
    </row>
    <row r="180" spans="1:6" ht="16.5" thickTop="1" thickBot="1" x14ac:dyDescent="0.3">
      <c r="A180" s="35" t="s">
        <v>197</v>
      </c>
      <c r="B180" s="41">
        <v>0</v>
      </c>
      <c r="C180" s="213">
        <v>100</v>
      </c>
      <c r="D180" s="41">
        <v>0</v>
      </c>
      <c r="E180" s="41">
        <v>0</v>
      </c>
    </row>
    <row r="181" spans="1:6" ht="16.5" thickTop="1" thickBot="1" x14ac:dyDescent="0.3">
      <c r="A181" s="58" t="s">
        <v>150</v>
      </c>
      <c r="B181" s="57">
        <v>3333.56</v>
      </c>
      <c r="C181" s="57">
        <v>4800</v>
      </c>
      <c r="D181" s="57">
        <v>3866.8</v>
      </c>
      <c r="E181" s="57">
        <f>D181/C181*100</f>
        <v>80.558333333333337</v>
      </c>
    </row>
    <row r="182" spans="1:6" ht="16.5" thickTop="1" thickBot="1" x14ac:dyDescent="0.3">
      <c r="A182" s="65" t="s">
        <v>160</v>
      </c>
      <c r="B182" s="173">
        <v>0</v>
      </c>
      <c r="C182" s="173">
        <v>0</v>
      </c>
      <c r="D182" s="173">
        <v>0</v>
      </c>
      <c r="E182" s="173">
        <v>0</v>
      </c>
    </row>
    <row r="183" spans="1:6" ht="16.5" thickTop="1" thickBot="1" x14ac:dyDescent="0.3">
      <c r="A183" s="54"/>
      <c r="B183" s="41">
        <v>0</v>
      </c>
      <c r="C183" s="41"/>
      <c r="D183" s="41">
        <v>0</v>
      </c>
      <c r="E183" s="41">
        <v>0</v>
      </c>
    </row>
    <row r="184" spans="1:6" ht="16.5" thickTop="1" thickBot="1" x14ac:dyDescent="0.3">
      <c r="A184" s="39" t="s">
        <v>138</v>
      </c>
      <c r="B184" s="40">
        <f>SUM(B186:B187)</f>
        <v>0</v>
      </c>
      <c r="C184" s="40">
        <f>SUM(C185:C187)</f>
        <v>100</v>
      </c>
      <c r="D184" s="40">
        <f>SUM(D185:D187)</f>
        <v>0</v>
      </c>
      <c r="E184" s="40">
        <f>D184/C184*100</f>
        <v>0</v>
      </c>
    </row>
    <row r="185" spans="1:6" ht="16.5" thickTop="1" thickBot="1" x14ac:dyDescent="0.3">
      <c r="A185" s="210" t="s">
        <v>213</v>
      </c>
      <c r="B185" s="212">
        <v>0</v>
      </c>
      <c r="C185" s="212">
        <v>100</v>
      </c>
      <c r="D185" s="211">
        <v>0</v>
      </c>
      <c r="E185" s="211">
        <v>0</v>
      </c>
    </row>
    <row r="186" spans="1:6" ht="16.5" thickTop="1" thickBot="1" x14ac:dyDescent="0.3">
      <c r="A186" s="35" t="s">
        <v>50</v>
      </c>
      <c r="B186" s="28">
        <v>0</v>
      </c>
      <c r="C186" s="28">
        <v>0</v>
      </c>
      <c r="D186" s="41">
        <v>0</v>
      </c>
      <c r="E186" s="41">
        <v>0</v>
      </c>
    </row>
    <row r="187" spans="1:6" ht="16.5" thickTop="1" thickBot="1" x14ac:dyDescent="0.3">
      <c r="A187" s="35" t="s">
        <v>139</v>
      </c>
      <c r="B187" s="213">
        <v>0</v>
      </c>
      <c r="C187" s="213">
        <v>0</v>
      </c>
      <c r="D187" s="41">
        <v>0</v>
      </c>
      <c r="E187" s="41">
        <v>0</v>
      </c>
    </row>
    <row r="188" spans="1:6" ht="16.5" thickTop="1" thickBot="1" x14ac:dyDescent="0.3">
      <c r="A188" s="58" t="s">
        <v>150</v>
      </c>
      <c r="B188" s="57">
        <v>0</v>
      </c>
      <c r="C188" s="57">
        <v>0</v>
      </c>
      <c r="D188" s="57">
        <v>1393.81</v>
      </c>
      <c r="E188" s="57">
        <v>0</v>
      </c>
    </row>
    <row r="189" spans="1:6" ht="16.5" thickTop="1" thickBot="1" x14ac:dyDescent="0.3">
      <c r="A189" s="65" t="s">
        <v>161</v>
      </c>
      <c r="B189" s="42"/>
      <c r="C189" s="42">
        <v>0</v>
      </c>
      <c r="D189" s="42">
        <v>0</v>
      </c>
      <c r="E189" s="42">
        <v>0</v>
      </c>
    </row>
    <row r="190" spans="1:6" ht="16.5" thickTop="1" thickBot="1" x14ac:dyDescent="0.3">
      <c r="A190" s="54"/>
      <c r="B190" s="41">
        <f>B184-B188</f>
        <v>0</v>
      </c>
      <c r="C190" s="41">
        <f>C184-C188</f>
        <v>100</v>
      </c>
      <c r="D190" s="41">
        <v>0</v>
      </c>
      <c r="E190" s="41">
        <v>0</v>
      </c>
    </row>
    <row r="191" spans="1:6" ht="16.5" thickTop="1" thickBot="1" x14ac:dyDescent="0.3">
      <c r="A191" s="39" t="s">
        <v>140</v>
      </c>
      <c r="B191" s="40">
        <f>SUM(B192:B195)</f>
        <v>8763.3700000000008</v>
      </c>
      <c r="C191" s="40">
        <f>SUM(C192:C195)</f>
        <v>26000</v>
      </c>
      <c r="D191" s="40">
        <f>SUM(D192:D195)</f>
        <v>10080</v>
      </c>
      <c r="E191" s="40">
        <f>D191/C191*100</f>
        <v>38.769230769230766</v>
      </c>
    </row>
    <row r="192" spans="1:6" ht="16.5" thickTop="1" thickBot="1" x14ac:dyDescent="0.3">
      <c r="A192" s="45" t="s">
        <v>24</v>
      </c>
      <c r="B192" s="41">
        <v>0</v>
      </c>
      <c r="C192" s="41">
        <v>0</v>
      </c>
      <c r="D192" s="41">
        <v>0</v>
      </c>
      <c r="E192" s="41">
        <v>0</v>
      </c>
    </row>
    <row r="193" spans="1:18" ht="16.5" thickTop="1" thickBot="1" x14ac:dyDescent="0.3">
      <c r="A193" s="43" t="s">
        <v>25</v>
      </c>
      <c r="B193" s="41">
        <v>0</v>
      </c>
      <c r="C193" s="41">
        <v>0</v>
      </c>
      <c r="D193" s="41">
        <v>0</v>
      </c>
      <c r="E193" s="41">
        <v>0</v>
      </c>
    </row>
    <row r="194" spans="1:18" ht="16.5" thickTop="1" thickBot="1" x14ac:dyDescent="0.3">
      <c r="A194" s="63" t="s">
        <v>31</v>
      </c>
      <c r="B194" s="41">
        <v>8763.3700000000008</v>
      </c>
      <c r="C194" s="41">
        <v>19000</v>
      </c>
      <c r="D194" s="41">
        <v>10080</v>
      </c>
      <c r="E194" s="41">
        <f>D194/C194*100</f>
        <v>53.05263157894737</v>
      </c>
    </row>
    <row r="195" spans="1:18" ht="31.5" thickTop="1" thickBot="1" x14ac:dyDescent="0.3">
      <c r="A195" s="43" t="s">
        <v>32</v>
      </c>
      <c r="B195" s="41">
        <v>0</v>
      </c>
      <c r="C195" s="41">
        <v>7000</v>
      </c>
      <c r="D195" s="41">
        <v>0</v>
      </c>
      <c r="E195" s="41">
        <v>0</v>
      </c>
    </row>
    <row r="196" spans="1:18" ht="16.5" thickTop="1" thickBot="1" x14ac:dyDescent="0.3">
      <c r="A196" s="59" t="s">
        <v>150</v>
      </c>
      <c r="B196" s="57">
        <v>1524.49</v>
      </c>
      <c r="C196" s="57">
        <v>26000</v>
      </c>
      <c r="D196" s="57">
        <v>2502.3000000000002</v>
      </c>
      <c r="E196" s="57">
        <f>D196/C196*100</f>
        <v>9.6242307692307705</v>
      </c>
    </row>
    <row r="197" spans="1:18" ht="16.5" thickTop="1" thickBot="1" x14ac:dyDescent="0.3">
      <c r="A197" s="43" t="s">
        <v>158</v>
      </c>
      <c r="B197" s="42">
        <v>0</v>
      </c>
      <c r="C197" s="42">
        <v>0</v>
      </c>
      <c r="D197" s="42">
        <v>0</v>
      </c>
      <c r="E197" s="42">
        <v>0</v>
      </c>
    </row>
    <row r="198" spans="1:18" ht="16.5" thickTop="1" thickBot="1" x14ac:dyDescent="0.3">
      <c r="A198" s="53"/>
      <c r="B198" s="41">
        <v>0</v>
      </c>
      <c r="C198" s="41">
        <v>0</v>
      </c>
      <c r="D198" s="41">
        <v>0</v>
      </c>
      <c r="E198" s="41">
        <v>0</v>
      </c>
      <c r="G198" s="16"/>
    </row>
    <row r="199" spans="1:18" ht="16.5" thickTop="1" thickBot="1" x14ac:dyDescent="0.3">
      <c r="A199" s="43"/>
      <c r="B199" s="41"/>
      <c r="C199" s="41"/>
      <c r="D199" s="41"/>
      <c r="E199" s="41"/>
    </row>
    <row r="200" spans="1:18" ht="16.5" thickTop="1" thickBot="1" x14ac:dyDescent="0.3">
      <c r="A200" s="39" t="s">
        <v>141</v>
      </c>
      <c r="B200" s="40">
        <f>SUM(B201:B203)</f>
        <v>41849.82</v>
      </c>
      <c r="C200" s="40">
        <f>SUM(C201:C203)</f>
        <v>68800</v>
      </c>
      <c r="D200" s="40">
        <f>SUM(D201:D203)</f>
        <v>28205</v>
      </c>
      <c r="E200" s="40">
        <f>D200/C200*100</f>
        <v>40.995639534883722</v>
      </c>
    </row>
    <row r="201" spans="1:18" ht="16.5" thickTop="1" thickBot="1" x14ac:dyDescent="0.3">
      <c r="A201" s="43" t="s">
        <v>142</v>
      </c>
      <c r="B201" s="28">
        <v>41849.82</v>
      </c>
      <c r="C201" s="28">
        <v>68800</v>
      </c>
      <c r="D201" s="46">
        <v>28205</v>
      </c>
      <c r="E201" s="46">
        <f>D201/C201*100</f>
        <v>40.995639534883722</v>
      </c>
    </row>
    <row r="202" spans="1:18" ht="16.5" thickTop="1" thickBot="1" x14ac:dyDescent="0.3">
      <c r="A202" s="45" t="s">
        <v>143</v>
      </c>
      <c r="B202" s="28">
        <v>0</v>
      </c>
      <c r="C202" s="28">
        <v>0</v>
      </c>
      <c r="D202" s="27">
        <v>0</v>
      </c>
      <c r="E202" s="27">
        <v>0</v>
      </c>
    </row>
    <row r="203" spans="1:18" ht="16.5" thickTop="1" thickBot="1" x14ac:dyDescent="0.3">
      <c r="A203" s="26" t="s">
        <v>34</v>
      </c>
      <c r="B203" s="28">
        <v>0</v>
      </c>
      <c r="C203" s="28">
        <v>0</v>
      </c>
      <c r="D203" s="27">
        <v>0</v>
      </c>
      <c r="E203" s="27">
        <v>0</v>
      </c>
    </row>
    <row r="204" spans="1:18" ht="16.5" thickTop="1" thickBot="1" x14ac:dyDescent="0.3">
      <c r="A204" s="59" t="s">
        <v>150</v>
      </c>
      <c r="B204" s="60">
        <v>12774.42</v>
      </c>
      <c r="C204" s="61">
        <v>68800</v>
      </c>
      <c r="D204" s="61">
        <v>32954.18</v>
      </c>
      <c r="E204" s="61">
        <f>D204/C204*100</f>
        <v>47.898517441860463</v>
      </c>
    </row>
    <row r="205" spans="1:18" ht="16.5" thickTop="1" thickBot="1" x14ac:dyDescent="0.3">
      <c r="A205" s="43" t="s">
        <v>162</v>
      </c>
      <c r="B205" s="44"/>
      <c r="C205" s="46"/>
      <c r="D205" s="46"/>
      <c r="E205" s="46"/>
    </row>
    <row r="206" spans="1:18" ht="16.5" thickTop="1" thickBot="1" x14ac:dyDescent="0.3">
      <c r="A206" s="62"/>
      <c r="B206" s="44"/>
      <c r="C206" s="46"/>
      <c r="D206" s="46"/>
      <c r="E206" s="46"/>
      <c r="F206" s="16"/>
    </row>
    <row r="207" spans="1:18" ht="16.5" thickTop="1" thickBot="1" x14ac:dyDescent="0.3">
      <c r="A207" s="43"/>
      <c r="B207" s="44"/>
      <c r="C207" s="46"/>
      <c r="D207" s="46"/>
      <c r="E207" s="46"/>
      <c r="R207">
        <f t="array" aca="1" ref="R207" ca="1">R207:T207</f>
        <v>0</v>
      </c>
    </row>
    <row r="208" spans="1:18" ht="16.5" thickTop="1" thickBot="1" x14ac:dyDescent="0.3">
      <c r="A208" s="39" t="s">
        <v>144</v>
      </c>
      <c r="B208" s="40">
        <f>SUM(B209)</f>
        <v>0</v>
      </c>
      <c r="C208" s="40">
        <f>SUM(C209)</f>
        <v>0</v>
      </c>
      <c r="D208" s="40">
        <v>0</v>
      </c>
      <c r="E208" s="40">
        <v>0</v>
      </c>
    </row>
    <row r="209" spans="1:5" ht="16.5" thickTop="1" thickBot="1" x14ac:dyDescent="0.3">
      <c r="A209" s="43" t="s">
        <v>145</v>
      </c>
      <c r="B209" s="28">
        <v>0</v>
      </c>
      <c r="C209" s="28">
        <v>0</v>
      </c>
      <c r="D209" s="46">
        <v>0</v>
      </c>
      <c r="E209" s="46">
        <v>0</v>
      </c>
    </row>
    <row r="210" spans="1:5" ht="16.5" thickTop="1" thickBot="1" x14ac:dyDescent="0.3">
      <c r="A210" s="59" t="s">
        <v>150</v>
      </c>
      <c r="B210" s="60">
        <v>0</v>
      </c>
      <c r="C210" s="61">
        <v>0</v>
      </c>
      <c r="D210" s="61">
        <v>0</v>
      </c>
      <c r="E210" s="61">
        <v>0</v>
      </c>
    </row>
    <row r="211" spans="1:5" ht="16.5" thickTop="1" thickBot="1" x14ac:dyDescent="0.3">
      <c r="A211" s="43" t="s">
        <v>157</v>
      </c>
      <c r="B211" s="44">
        <v>0</v>
      </c>
      <c r="C211" s="46">
        <v>0</v>
      </c>
      <c r="D211" s="46">
        <v>0</v>
      </c>
      <c r="E211" s="46">
        <v>0</v>
      </c>
    </row>
    <row r="212" spans="1:5" ht="16.5" thickTop="1" thickBot="1" x14ac:dyDescent="0.3">
      <c r="A212" s="39" t="s">
        <v>247</v>
      </c>
      <c r="B212" s="40">
        <f>SUM(B213)</f>
        <v>0</v>
      </c>
      <c r="C212" s="40">
        <f>SUM(C213)</f>
        <v>0</v>
      </c>
      <c r="D212" s="40">
        <f>SUM(D213)</f>
        <v>53</v>
      </c>
      <c r="E212" s="40">
        <v>0</v>
      </c>
    </row>
    <row r="213" spans="1:5" ht="16.5" thickTop="1" thickBot="1" x14ac:dyDescent="0.3">
      <c r="A213" s="210" t="s">
        <v>248</v>
      </c>
      <c r="B213" s="211">
        <v>0</v>
      </c>
      <c r="C213" s="211">
        <v>0</v>
      </c>
      <c r="D213" s="211">
        <v>53</v>
      </c>
      <c r="E213" s="211">
        <v>0</v>
      </c>
    </row>
    <row r="214" spans="1:5" ht="16.5" thickTop="1" thickBot="1" x14ac:dyDescent="0.3">
      <c r="A214" s="59" t="s">
        <v>150</v>
      </c>
      <c r="B214" s="60">
        <v>0</v>
      </c>
      <c r="C214" s="61">
        <v>0</v>
      </c>
      <c r="D214" s="61">
        <v>0</v>
      </c>
      <c r="E214" s="61">
        <v>0</v>
      </c>
    </row>
    <row r="215" spans="1:5" ht="16.5" thickTop="1" thickBot="1" x14ac:dyDescent="0.3">
      <c r="A215" s="43"/>
      <c r="B215" s="44"/>
      <c r="C215" s="46"/>
      <c r="D215" s="46"/>
      <c r="E215" s="46"/>
    </row>
    <row r="216" spans="1:5" ht="16.5" thickTop="1" thickBot="1" x14ac:dyDescent="0.3">
      <c r="A216" s="43" t="s">
        <v>152</v>
      </c>
      <c r="B216" s="44">
        <f>B208+B200+B191+B184+B178+B171</f>
        <v>200122.69</v>
      </c>
      <c r="C216" s="44">
        <f>C208+C200+C191+C184+C178+C171</f>
        <v>747500</v>
      </c>
      <c r="D216" s="46">
        <f>D212+D208+D200+D191+D184+D178+D171</f>
        <v>190220.50000000003</v>
      </c>
      <c r="E216" s="46"/>
    </row>
    <row r="217" spans="1:5" ht="16.5" thickTop="1" thickBot="1" x14ac:dyDescent="0.3">
      <c r="A217" s="43" t="s">
        <v>153</v>
      </c>
      <c r="B217" s="44">
        <v>142114.09</v>
      </c>
      <c r="C217" s="44">
        <v>747500</v>
      </c>
      <c r="D217" s="46">
        <v>224600.02</v>
      </c>
      <c r="E217" s="46"/>
    </row>
    <row r="218" spans="1:5" ht="16.5" thickTop="1" thickBot="1" x14ac:dyDescent="0.3">
      <c r="A218" s="43"/>
      <c r="B218" s="44">
        <f>B216-B217</f>
        <v>58008.600000000006</v>
      </c>
      <c r="C218" s="44">
        <v>0</v>
      </c>
      <c r="D218" s="46">
        <f>D216-D217</f>
        <v>-34379.51999999996</v>
      </c>
      <c r="E218" s="46"/>
    </row>
    <row r="219" spans="1:5" ht="16.5" thickTop="1" thickBot="1" x14ac:dyDescent="0.3">
      <c r="A219" s="43" t="s">
        <v>154</v>
      </c>
      <c r="B219" s="44">
        <v>-19389.36</v>
      </c>
      <c r="C219" s="46">
        <v>0</v>
      </c>
      <c r="D219" s="46">
        <v>9400.9599999999991</v>
      </c>
      <c r="E219" s="46"/>
    </row>
    <row r="220" spans="1:5" ht="16.5" thickTop="1" thickBot="1" x14ac:dyDescent="0.3">
      <c r="A220" s="66" t="s">
        <v>163</v>
      </c>
      <c r="B220" s="67">
        <f>B218+B219</f>
        <v>38619.240000000005</v>
      </c>
      <c r="C220" s="68">
        <f>C218+C219</f>
        <v>0</v>
      </c>
      <c r="D220" s="68">
        <f>D218+D219</f>
        <v>-24978.559999999961</v>
      </c>
      <c r="E220" s="68"/>
    </row>
    <row r="221" spans="1:5" ht="16.5" thickTop="1" thickBot="1" x14ac:dyDescent="0.3">
      <c r="A221" s="43" t="s">
        <v>264</v>
      </c>
      <c r="B221" s="44"/>
      <c r="C221" s="46"/>
      <c r="D221" s="46"/>
    </row>
    <row r="222" spans="1:5" ht="16.5" customHeight="1" thickTop="1" thickBot="1" x14ac:dyDescent="0.3">
      <c r="A222" s="293" t="s">
        <v>237</v>
      </c>
      <c r="B222" s="293"/>
      <c r="C222" s="293"/>
      <c r="D222" s="293"/>
    </row>
    <row r="223" spans="1:5" ht="15.75" thickTop="1" x14ac:dyDescent="0.25">
      <c r="A223" s="291" t="s">
        <v>164</v>
      </c>
      <c r="B223" s="291"/>
      <c r="C223" s="291"/>
      <c r="D223" s="291"/>
      <c r="E223" s="291"/>
    </row>
    <row r="224" spans="1:5" x14ac:dyDescent="0.25">
      <c r="A224" s="291"/>
      <c r="B224" s="291"/>
      <c r="C224" s="291"/>
      <c r="D224" s="291"/>
      <c r="E224" s="291"/>
    </row>
    <row r="225" spans="1:6" x14ac:dyDescent="0.25">
      <c r="A225" s="1" t="s">
        <v>254</v>
      </c>
    </row>
    <row r="226" spans="1:6" x14ac:dyDescent="0.25">
      <c r="A226" s="1" t="s">
        <v>165</v>
      </c>
    </row>
    <row r="227" spans="1:6" x14ac:dyDescent="0.25">
      <c r="A227" s="1" t="s">
        <v>214</v>
      </c>
    </row>
    <row r="228" spans="1:6" ht="30" x14ac:dyDescent="0.25">
      <c r="A228" s="73" t="s">
        <v>258</v>
      </c>
      <c r="B228" s="201" t="s">
        <v>250</v>
      </c>
      <c r="C228" s="202" t="s">
        <v>238</v>
      </c>
      <c r="D228" s="202" t="s">
        <v>239</v>
      </c>
      <c r="E228" s="202" t="s">
        <v>155</v>
      </c>
    </row>
    <row r="229" spans="1:6" ht="15.75" thickBot="1" x14ac:dyDescent="0.3">
      <c r="A229" s="70">
        <v>1</v>
      </c>
      <c r="B229" s="71">
        <v>2</v>
      </c>
      <c r="C229" s="72">
        <v>3</v>
      </c>
      <c r="D229" s="71">
        <v>4</v>
      </c>
      <c r="E229" s="71" t="s">
        <v>156</v>
      </c>
    </row>
    <row r="230" spans="1:6" ht="15.75" thickTop="1" x14ac:dyDescent="0.25">
      <c r="A230" s="79" t="s">
        <v>66</v>
      </c>
      <c r="B230" s="88">
        <f>B231+B233+B235</f>
        <v>247100</v>
      </c>
      <c r="C230" s="88">
        <f>C231+C233+C235</f>
        <v>240100</v>
      </c>
      <c r="D230" s="88">
        <f>D231+D233+D235</f>
        <v>96746.559999999998</v>
      </c>
      <c r="E230" s="88">
        <f t="shared" ref="E230:E238" si="7">D230/C230*100</f>
        <v>40.294277384423154</v>
      </c>
    </row>
    <row r="231" spans="1:6" ht="15.75" thickBot="1" x14ac:dyDescent="0.3">
      <c r="A231" s="81" t="s">
        <v>67</v>
      </c>
      <c r="B231" s="84">
        <f>B232</f>
        <v>202000</v>
      </c>
      <c r="C231" s="84">
        <f>C232</f>
        <v>193000</v>
      </c>
      <c r="D231" s="84">
        <f>D232</f>
        <v>78563.98</v>
      </c>
      <c r="E231" s="84">
        <f t="shared" si="7"/>
        <v>40.706725388601036</v>
      </c>
    </row>
    <row r="232" spans="1:6" ht="16.5" thickTop="1" thickBot="1" x14ac:dyDescent="0.3">
      <c r="A232" s="78" t="s">
        <v>68</v>
      </c>
      <c r="B232" s="69">
        <v>202000</v>
      </c>
      <c r="C232" s="93">
        <v>193000</v>
      </c>
      <c r="D232" s="69">
        <v>78563.98</v>
      </c>
      <c r="E232" s="69">
        <f t="shared" si="7"/>
        <v>40.706725388601036</v>
      </c>
    </row>
    <row r="233" spans="1:6" ht="16.5" thickTop="1" thickBot="1" x14ac:dyDescent="0.3">
      <c r="A233" s="81" t="s">
        <v>69</v>
      </c>
      <c r="B233" s="86">
        <f>SUM(B234)</f>
        <v>15100</v>
      </c>
      <c r="C233" s="86">
        <f>SUM(C234)</f>
        <v>18100</v>
      </c>
      <c r="D233" s="86">
        <f>D234</f>
        <v>6827.79</v>
      </c>
      <c r="E233" s="86">
        <f t="shared" si="7"/>
        <v>37.72259668508287</v>
      </c>
    </row>
    <row r="234" spans="1:6" ht="16.5" thickTop="1" thickBot="1" x14ac:dyDescent="0.3">
      <c r="A234" s="78" t="s">
        <v>70</v>
      </c>
      <c r="B234" s="69">
        <v>15100</v>
      </c>
      <c r="C234" s="69">
        <v>18100</v>
      </c>
      <c r="D234" s="69">
        <v>6827.79</v>
      </c>
      <c r="E234" s="69">
        <f t="shared" si="7"/>
        <v>37.72259668508287</v>
      </c>
    </row>
    <row r="235" spans="1:6" ht="15.75" thickTop="1" x14ac:dyDescent="0.25">
      <c r="A235" s="81" t="s">
        <v>71</v>
      </c>
      <c r="B235" s="84">
        <f>B236</f>
        <v>30000</v>
      </c>
      <c r="C235" s="84">
        <f>C236</f>
        <v>29000</v>
      </c>
      <c r="D235" s="84">
        <f>D236</f>
        <v>11354.79</v>
      </c>
      <c r="E235" s="84">
        <f t="shared" si="7"/>
        <v>39.154448275862066</v>
      </c>
    </row>
    <row r="236" spans="1:6" x14ac:dyDescent="0.25">
      <c r="A236" s="78" t="s">
        <v>73</v>
      </c>
      <c r="B236" s="85">
        <v>30000</v>
      </c>
      <c r="C236" s="85">
        <v>29000</v>
      </c>
      <c r="D236" s="85">
        <v>11354.79</v>
      </c>
      <c r="E236" s="85">
        <f t="shared" si="7"/>
        <v>39.154448275862066</v>
      </c>
    </row>
    <row r="237" spans="1:6" ht="15.75" thickBot="1" x14ac:dyDescent="0.3">
      <c r="A237" s="80" t="s">
        <v>75</v>
      </c>
      <c r="B237" s="89">
        <f>B238+B243+B250+B260+B262</f>
        <v>123600</v>
      </c>
      <c r="C237" s="89">
        <f>C238+C243+C250+C260+C262</f>
        <v>108300</v>
      </c>
      <c r="D237" s="89">
        <f>D238+D243+D250+D260+D262</f>
        <v>55851.93</v>
      </c>
      <c r="E237" s="89">
        <f t="shared" si="7"/>
        <v>51.571495844875351</v>
      </c>
    </row>
    <row r="238" spans="1:6" ht="16.5" thickTop="1" thickBot="1" x14ac:dyDescent="0.3">
      <c r="A238" s="75" t="s">
        <v>76</v>
      </c>
      <c r="B238" s="84">
        <f>SUM(B239:B242)</f>
        <v>7300</v>
      </c>
      <c r="C238" s="84">
        <f>SUM(C239:C242)</f>
        <v>10000</v>
      </c>
      <c r="D238" s="84">
        <f>SUM(D239:D242)</f>
        <v>3233.07</v>
      </c>
      <c r="E238" s="84">
        <f t="shared" si="7"/>
        <v>32.3307</v>
      </c>
    </row>
    <row r="239" spans="1:6" ht="16.5" thickTop="1" thickBot="1" x14ac:dyDescent="0.3">
      <c r="A239" s="76" t="s">
        <v>77</v>
      </c>
      <c r="B239" s="85">
        <v>0</v>
      </c>
      <c r="C239" s="85">
        <v>0</v>
      </c>
      <c r="D239" s="85">
        <v>0</v>
      </c>
      <c r="E239" s="85">
        <v>0</v>
      </c>
    </row>
    <row r="240" spans="1:6" ht="16.5" thickTop="1" thickBot="1" x14ac:dyDescent="0.3">
      <c r="A240" s="76" t="s">
        <v>78</v>
      </c>
      <c r="B240" s="85">
        <v>6000</v>
      </c>
      <c r="C240" s="85">
        <v>8700</v>
      </c>
      <c r="D240" s="85">
        <v>2710.57</v>
      </c>
      <c r="E240" s="85">
        <f>D240/C240*100</f>
        <v>31.155977011494258</v>
      </c>
      <c r="F240" s="16"/>
    </row>
    <row r="241" spans="1:6" ht="16.5" thickTop="1" thickBot="1" x14ac:dyDescent="0.3">
      <c r="A241" s="76" t="s">
        <v>79</v>
      </c>
      <c r="B241" s="85">
        <v>1300</v>
      </c>
      <c r="C241" s="85">
        <v>1300</v>
      </c>
      <c r="D241" s="85">
        <v>522.5</v>
      </c>
      <c r="E241" s="85">
        <f>D241/C241*100</f>
        <v>40.192307692307693</v>
      </c>
      <c r="F241" s="16"/>
    </row>
    <row r="242" spans="1:6" ht="16.5" thickTop="1" thickBot="1" x14ac:dyDescent="0.3">
      <c r="A242" s="76" t="s">
        <v>80</v>
      </c>
      <c r="B242" s="85">
        <v>0</v>
      </c>
      <c r="C242" s="85">
        <v>0</v>
      </c>
      <c r="D242" s="85">
        <v>0</v>
      </c>
      <c r="E242" s="85">
        <v>0</v>
      </c>
      <c r="F242" s="16"/>
    </row>
    <row r="243" spans="1:6" ht="16.5" thickTop="1" thickBot="1" x14ac:dyDescent="0.3">
      <c r="A243" s="75" t="s">
        <v>81</v>
      </c>
      <c r="B243" s="84">
        <f>SUM(B244:B249)</f>
        <v>39800</v>
      </c>
      <c r="C243" s="84">
        <f>SUM(C244:C249)</f>
        <v>30900</v>
      </c>
      <c r="D243" s="84">
        <f>SUM(D244:D249)</f>
        <v>20239.349999999999</v>
      </c>
      <c r="E243" s="84">
        <f t="shared" ref="E243:E248" si="8">D243/C243*100</f>
        <v>65.499514563106786</v>
      </c>
      <c r="F243" s="16"/>
    </row>
    <row r="244" spans="1:6" ht="16.5" thickTop="1" thickBot="1" x14ac:dyDescent="0.3">
      <c r="A244" s="76" t="s">
        <v>82</v>
      </c>
      <c r="B244" s="85">
        <v>5500</v>
      </c>
      <c r="C244" s="85">
        <v>3500</v>
      </c>
      <c r="D244" s="249">
        <v>3026.67</v>
      </c>
      <c r="E244" s="249">
        <f t="shared" si="8"/>
        <v>86.476285714285723</v>
      </c>
      <c r="F244" s="16"/>
    </row>
    <row r="245" spans="1:6" ht="16.5" thickTop="1" thickBot="1" x14ac:dyDescent="0.3">
      <c r="A245" s="76" t="s">
        <v>83</v>
      </c>
      <c r="B245" s="85">
        <v>600</v>
      </c>
      <c r="C245" s="85">
        <v>600</v>
      </c>
      <c r="D245" s="85">
        <v>464.61</v>
      </c>
      <c r="E245" s="85">
        <f t="shared" si="8"/>
        <v>77.435000000000002</v>
      </c>
      <c r="F245" s="16"/>
    </row>
    <row r="246" spans="1:6" ht="16.5" thickTop="1" thickBot="1" x14ac:dyDescent="0.3">
      <c r="A246" s="76" t="s">
        <v>84</v>
      </c>
      <c r="B246" s="85">
        <v>25000</v>
      </c>
      <c r="C246" s="85">
        <v>23000</v>
      </c>
      <c r="D246" s="85">
        <v>11758.49</v>
      </c>
      <c r="E246" s="85">
        <f t="shared" si="8"/>
        <v>51.123869565217397</v>
      </c>
      <c r="F246" s="16"/>
    </row>
    <row r="247" spans="1:6" ht="16.5" thickTop="1" thickBot="1" x14ac:dyDescent="0.3">
      <c r="A247" s="76" t="s">
        <v>85</v>
      </c>
      <c r="B247" s="85">
        <v>2900</v>
      </c>
      <c r="C247" s="85">
        <v>900</v>
      </c>
      <c r="D247" s="85">
        <v>1136.32</v>
      </c>
      <c r="E247" s="272">
        <f t="shared" si="8"/>
        <v>126.25777777777778</v>
      </c>
      <c r="F247" s="16"/>
    </row>
    <row r="248" spans="1:6" ht="16.5" thickTop="1" thickBot="1" x14ac:dyDescent="0.3">
      <c r="A248" s="76" t="s">
        <v>86</v>
      </c>
      <c r="B248" s="85">
        <v>5400</v>
      </c>
      <c r="C248" s="85">
        <v>2900</v>
      </c>
      <c r="D248" s="249">
        <v>3733.01</v>
      </c>
      <c r="E248" s="273">
        <f t="shared" si="8"/>
        <v>128.7244827586207</v>
      </c>
      <c r="F248" s="16"/>
    </row>
    <row r="249" spans="1:6" ht="16.5" thickTop="1" thickBot="1" x14ac:dyDescent="0.3">
      <c r="A249" s="76" t="s">
        <v>87</v>
      </c>
      <c r="B249" s="85">
        <v>400</v>
      </c>
      <c r="C249" s="85">
        <v>0</v>
      </c>
      <c r="D249" s="272">
        <v>120.25</v>
      </c>
      <c r="E249" s="85">
        <v>0</v>
      </c>
      <c r="F249" s="16"/>
    </row>
    <row r="250" spans="1:6" ht="16.5" thickTop="1" thickBot="1" x14ac:dyDescent="0.3">
      <c r="A250" s="75" t="s">
        <v>88</v>
      </c>
      <c r="B250" s="84">
        <f>SUM(B251:B259)</f>
        <v>71500</v>
      </c>
      <c r="C250" s="84">
        <f>SUM(C251:C259)</f>
        <v>62500</v>
      </c>
      <c r="D250" s="84">
        <f>SUM(D251:D259)</f>
        <v>28990.32</v>
      </c>
      <c r="E250" s="84">
        <f>D250/C250*100</f>
        <v>46.384512000000001</v>
      </c>
      <c r="F250" s="16"/>
    </row>
    <row r="251" spans="1:6" ht="16.5" thickTop="1" thickBot="1" x14ac:dyDescent="0.3">
      <c r="A251" s="76" t="s">
        <v>89</v>
      </c>
      <c r="B251" s="85">
        <v>5100</v>
      </c>
      <c r="C251" s="85">
        <v>4600</v>
      </c>
      <c r="D251" s="85">
        <v>1920.99</v>
      </c>
      <c r="E251" s="85">
        <f>D251/C251*100</f>
        <v>41.760652173913044</v>
      </c>
      <c r="F251" s="16"/>
    </row>
    <row r="252" spans="1:6" ht="16.5" thickTop="1" thickBot="1" x14ac:dyDescent="0.3">
      <c r="A252" s="76" t="s">
        <v>90</v>
      </c>
      <c r="B252" s="85">
        <v>8000</v>
      </c>
      <c r="C252" s="85">
        <v>7000</v>
      </c>
      <c r="D252" s="85">
        <v>1160.68</v>
      </c>
      <c r="E252" s="85">
        <f>D252/C252*100</f>
        <v>16.581142857142858</v>
      </c>
    </row>
    <row r="253" spans="1:6" ht="16.5" thickTop="1" thickBot="1" x14ac:dyDescent="0.3">
      <c r="A253" s="76" t="s">
        <v>91</v>
      </c>
      <c r="B253" s="85">
        <v>0</v>
      </c>
      <c r="C253" s="85">
        <v>0</v>
      </c>
      <c r="D253" s="85">
        <v>0</v>
      </c>
      <c r="E253" s="85">
        <v>0</v>
      </c>
    </row>
    <row r="254" spans="1:6" ht="16.5" thickTop="1" thickBot="1" x14ac:dyDescent="0.3">
      <c r="A254" s="76" t="s">
        <v>92</v>
      </c>
      <c r="B254" s="85">
        <v>29300</v>
      </c>
      <c r="C254" s="85">
        <v>27300</v>
      </c>
      <c r="D254" s="85">
        <v>10230.709999999999</v>
      </c>
      <c r="E254" s="85">
        <f t="shared" ref="E254:E259" si="9">D254/C254*100</f>
        <v>37.4751282051282</v>
      </c>
      <c r="F254" s="16"/>
    </row>
    <row r="255" spans="1:6" ht="16.5" thickTop="1" thickBot="1" x14ac:dyDescent="0.3">
      <c r="A255" s="76" t="s">
        <v>93</v>
      </c>
      <c r="B255" s="85">
        <v>2500</v>
      </c>
      <c r="C255" s="85">
        <v>2000</v>
      </c>
      <c r="D255" s="85">
        <v>924.41</v>
      </c>
      <c r="E255" s="85">
        <f t="shared" si="9"/>
        <v>46.220500000000001</v>
      </c>
    </row>
    <row r="256" spans="1:6" ht="16.5" thickTop="1" thickBot="1" x14ac:dyDescent="0.3">
      <c r="A256" s="76" t="s">
        <v>94</v>
      </c>
      <c r="B256" s="85">
        <v>1800</v>
      </c>
      <c r="C256" s="85">
        <v>1800</v>
      </c>
      <c r="D256" s="85">
        <v>537.80999999999995</v>
      </c>
      <c r="E256" s="85">
        <f t="shared" si="9"/>
        <v>29.87833333333333</v>
      </c>
    </row>
    <row r="257" spans="1:6" ht="16.5" thickTop="1" thickBot="1" x14ac:dyDescent="0.3">
      <c r="A257" s="76" t="s">
        <v>95</v>
      </c>
      <c r="B257" s="85">
        <v>9000</v>
      </c>
      <c r="C257" s="85">
        <v>7000</v>
      </c>
      <c r="D257" s="249">
        <v>3211.9</v>
      </c>
      <c r="E257" s="85">
        <f t="shared" si="9"/>
        <v>45.884285714285717</v>
      </c>
      <c r="F257" s="16"/>
    </row>
    <row r="258" spans="1:6" ht="16.5" thickTop="1" thickBot="1" x14ac:dyDescent="0.3">
      <c r="A258" s="76" t="s">
        <v>96</v>
      </c>
      <c r="B258" s="85">
        <v>5500</v>
      </c>
      <c r="C258" s="85">
        <v>5500</v>
      </c>
      <c r="D258" s="85">
        <v>1985.45</v>
      </c>
      <c r="E258" s="85">
        <f t="shared" si="9"/>
        <v>36.099090909090911</v>
      </c>
      <c r="F258" s="16"/>
    </row>
    <row r="259" spans="1:6" ht="16.5" thickTop="1" thickBot="1" x14ac:dyDescent="0.3">
      <c r="A259" s="76" t="s">
        <v>97</v>
      </c>
      <c r="B259" s="85">
        <v>10300</v>
      </c>
      <c r="C259" s="85">
        <v>7300</v>
      </c>
      <c r="D259" s="85">
        <v>9018.3700000000008</v>
      </c>
      <c r="E259" s="273">
        <f t="shared" si="9"/>
        <v>123.53931506849317</v>
      </c>
      <c r="F259" s="16"/>
    </row>
    <row r="260" spans="1:6" ht="15.75" thickTop="1" x14ac:dyDescent="0.25">
      <c r="A260" s="82" t="s">
        <v>98</v>
      </c>
      <c r="B260" s="84">
        <f>SUM(B261)</f>
        <v>0</v>
      </c>
      <c r="C260" s="84">
        <f>SUM(C261)</f>
        <v>0</v>
      </c>
      <c r="D260" s="84">
        <f>SUM(D261)</f>
        <v>0</v>
      </c>
      <c r="E260" s="84">
        <v>0</v>
      </c>
    </row>
    <row r="261" spans="1:6" x14ac:dyDescent="0.25">
      <c r="A261" s="78" t="s">
        <v>99</v>
      </c>
      <c r="B261" s="87">
        <v>0</v>
      </c>
      <c r="C261" s="85">
        <v>0</v>
      </c>
      <c r="D261" s="85">
        <v>0</v>
      </c>
      <c r="E261" s="85">
        <v>0</v>
      </c>
    </row>
    <row r="262" spans="1:6" x14ac:dyDescent="0.25">
      <c r="A262" s="83" t="s">
        <v>100</v>
      </c>
      <c r="B262" s="84">
        <f>SUM(B263:B269)</f>
        <v>5000</v>
      </c>
      <c r="C262" s="84">
        <f>SUM(C263:C269)</f>
        <v>4900</v>
      </c>
      <c r="D262" s="84">
        <f>SUM(D263:D269)</f>
        <v>3389.19</v>
      </c>
      <c r="E262" s="84">
        <f>D262/C262*100</f>
        <v>69.167142857142863</v>
      </c>
    </row>
    <row r="263" spans="1:6" x14ac:dyDescent="0.25">
      <c r="A263" s="78" t="s">
        <v>101</v>
      </c>
      <c r="B263" s="85">
        <v>1600</v>
      </c>
      <c r="C263" s="85">
        <v>1600</v>
      </c>
      <c r="D263" s="85">
        <v>674.31</v>
      </c>
      <c r="E263" s="85">
        <f>D263/C263*100</f>
        <v>42.144374999999997</v>
      </c>
    </row>
    <row r="264" spans="1:6" ht="15.75" thickBot="1" x14ac:dyDescent="0.3">
      <c r="A264" s="77" t="s">
        <v>102</v>
      </c>
      <c r="B264" s="85">
        <v>3000</v>
      </c>
      <c r="C264" s="85">
        <v>3000</v>
      </c>
      <c r="D264" s="85">
        <v>2712.79</v>
      </c>
      <c r="E264" s="85">
        <f>D264/C264*100</f>
        <v>90.426333333333332</v>
      </c>
      <c r="F264" s="16"/>
    </row>
    <row r="265" spans="1:6" ht="16.5" thickTop="1" thickBot="1" x14ac:dyDescent="0.3">
      <c r="A265" s="76" t="s">
        <v>103</v>
      </c>
      <c r="B265" s="85">
        <v>0</v>
      </c>
      <c r="C265" s="85">
        <v>0</v>
      </c>
      <c r="D265" s="85">
        <v>0</v>
      </c>
      <c r="E265" s="85">
        <v>0</v>
      </c>
    </row>
    <row r="266" spans="1:6" ht="16.5" thickTop="1" thickBot="1" x14ac:dyDescent="0.3">
      <c r="A266" s="76" t="s">
        <v>104</v>
      </c>
      <c r="B266" s="85">
        <v>300</v>
      </c>
      <c r="C266" s="85">
        <v>300</v>
      </c>
      <c r="D266" s="85">
        <v>0</v>
      </c>
      <c r="E266" s="85">
        <v>0</v>
      </c>
      <c r="F266" s="16"/>
    </row>
    <row r="267" spans="1:6" ht="16.5" thickTop="1" thickBot="1" x14ac:dyDescent="0.3">
      <c r="A267" s="76" t="s">
        <v>105</v>
      </c>
      <c r="B267" s="85">
        <v>0</v>
      </c>
      <c r="C267" s="85">
        <v>0</v>
      </c>
      <c r="D267" s="85">
        <v>0</v>
      </c>
      <c r="E267" s="85">
        <v>0</v>
      </c>
    </row>
    <row r="268" spans="1:6" ht="16.5" thickTop="1" thickBot="1" x14ac:dyDescent="0.3">
      <c r="A268" s="76" t="s">
        <v>106</v>
      </c>
      <c r="B268" s="85">
        <v>0</v>
      </c>
      <c r="C268" s="85">
        <v>0</v>
      </c>
      <c r="D268" s="85">
        <v>0</v>
      </c>
      <c r="E268" s="85">
        <v>0</v>
      </c>
    </row>
    <row r="269" spans="1:6" ht="16.5" thickTop="1" thickBot="1" x14ac:dyDescent="0.3">
      <c r="A269" s="76" t="s">
        <v>265</v>
      </c>
      <c r="B269" s="85">
        <v>100</v>
      </c>
      <c r="C269" s="85">
        <v>0</v>
      </c>
      <c r="D269" s="85">
        <v>2.09</v>
      </c>
      <c r="E269" s="85">
        <v>0</v>
      </c>
    </row>
    <row r="270" spans="1:6" ht="16.5" thickTop="1" thickBot="1" x14ac:dyDescent="0.3">
      <c r="A270" s="80" t="s">
        <v>168</v>
      </c>
      <c r="B270" s="89">
        <f>B271</f>
        <v>500</v>
      </c>
      <c r="C270" s="89">
        <f>C271</f>
        <v>500</v>
      </c>
      <c r="D270" s="89">
        <f>D271</f>
        <v>192.79999999999998</v>
      </c>
      <c r="E270" s="89">
        <f>D270/C270*100</f>
        <v>38.559999999999995</v>
      </c>
    </row>
    <row r="271" spans="1:6" ht="16.5" thickTop="1" thickBot="1" x14ac:dyDescent="0.3">
      <c r="A271" s="82" t="s">
        <v>167</v>
      </c>
      <c r="B271" s="84">
        <f>SUM(B272:B274)</f>
        <v>500</v>
      </c>
      <c r="C271" s="84">
        <f>SUM(C272:C274)</f>
        <v>500</v>
      </c>
      <c r="D271" s="84">
        <f>SUM(D272:D274)</f>
        <v>192.79999999999998</v>
      </c>
      <c r="E271" s="84">
        <f>D271/C271*100</f>
        <v>38.559999999999995</v>
      </c>
    </row>
    <row r="272" spans="1:6" ht="16.5" thickTop="1" thickBot="1" x14ac:dyDescent="0.3">
      <c r="A272" s="91" t="s">
        <v>169</v>
      </c>
      <c r="B272" s="87">
        <v>400</v>
      </c>
      <c r="C272" s="85">
        <v>400</v>
      </c>
      <c r="D272" s="85">
        <v>188.95</v>
      </c>
      <c r="E272" s="85">
        <f>D272/C272*100</f>
        <v>47.237499999999997</v>
      </c>
    </row>
    <row r="273" spans="1:6" ht="16.5" thickTop="1" thickBot="1" x14ac:dyDescent="0.3">
      <c r="A273" s="91" t="s">
        <v>209</v>
      </c>
      <c r="B273" s="87">
        <v>100</v>
      </c>
      <c r="C273" s="85">
        <v>100</v>
      </c>
      <c r="D273" s="85">
        <v>3.85</v>
      </c>
      <c r="E273" s="85">
        <f>D273/C273*100</f>
        <v>3.85</v>
      </c>
    </row>
    <row r="274" spans="1:6" ht="16.5" thickTop="1" thickBot="1" x14ac:dyDescent="0.3">
      <c r="A274" s="91" t="s">
        <v>249</v>
      </c>
      <c r="B274" s="87">
        <v>0</v>
      </c>
      <c r="C274" s="85">
        <v>0</v>
      </c>
      <c r="D274" s="85">
        <v>0</v>
      </c>
      <c r="E274" s="85">
        <v>0</v>
      </c>
      <c r="F274" s="16"/>
    </row>
    <row r="275" spans="1:6" ht="16.5" thickTop="1" thickBot="1" x14ac:dyDescent="0.3">
      <c r="A275" s="90" t="s">
        <v>166</v>
      </c>
      <c r="B275" s="92">
        <f>B230+B237+B270</f>
        <v>371200</v>
      </c>
      <c r="C275" s="92">
        <f>C230+C237+C270</f>
        <v>348900</v>
      </c>
      <c r="D275" s="92">
        <f>D270+D237+D230</f>
        <v>152791.29</v>
      </c>
      <c r="E275" s="92">
        <f>D275/C275*100</f>
        <v>43.792287188306105</v>
      </c>
    </row>
    <row r="276" spans="1:6" ht="15.75" thickTop="1" x14ac:dyDescent="0.25"/>
    <row r="277" spans="1:6" x14ac:dyDescent="0.25">
      <c r="A277" s="1" t="s">
        <v>216</v>
      </c>
      <c r="C277" s="16"/>
      <c r="E277" s="16"/>
    </row>
    <row r="278" spans="1:6" x14ac:dyDescent="0.25">
      <c r="A278" s="1" t="s">
        <v>170</v>
      </c>
    </row>
    <row r="279" spans="1:6" x14ac:dyDescent="0.25">
      <c r="A279" s="1" t="s">
        <v>215</v>
      </c>
      <c r="B279" s="16"/>
    </row>
    <row r="280" spans="1:6" ht="30" x14ac:dyDescent="0.25">
      <c r="A280" s="73" t="s">
        <v>258</v>
      </c>
      <c r="B280" s="200" t="s">
        <v>250</v>
      </c>
      <c r="C280" s="202" t="s">
        <v>238</v>
      </c>
      <c r="D280" s="202" t="s">
        <v>251</v>
      </c>
      <c r="E280" s="202" t="s">
        <v>155</v>
      </c>
    </row>
    <row r="281" spans="1:6" x14ac:dyDescent="0.25">
      <c r="A281" s="70">
        <v>1</v>
      </c>
      <c r="B281" s="71">
        <v>2</v>
      </c>
      <c r="C281" s="72">
        <v>3</v>
      </c>
      <c r="D281" s="71">
        <v>4</v>
      </c>
      <c r="E281" s="274" t="s">
        <v>156</v>
      </c>
    </row>
    <row r="282" spans="1:6" ht="15.75" thickBot="1" x14ac:dyDescent="0.3">
      <c r="A282" s="80" t="s">
        <v>75</v>
      </c>
      <c r="B282" s="89">
        <f>B283+B286+B288</f>
        <v>72000</v>
      </c>
      <c r="C282" s="89">
        <f>C283+C286+C288</f>
        <v>36900</v>
      </c>
      <c r="D282" s="89">
        <f>D283+D286+D288</f>
        <v>13089.380000000001</v>
      </c>
      <c r="E282" s="89">
        <f>D282/C282*100</f>
        <v>35.472574525745259</v>
      </c>
    </row>
    <row r="283" spans="1:6" ht="16.5" thickTop="1" thickBot="1" x14ac:dyDescent="0.3">
      <c r="A283" s="75" t="s">
        <v>76</v>
      </c>
      <c r="B283" s="84">
        <f>SUM(B284:B285)</f>
        <v>10100</v>
      </c>
      <c r="C283" s="84">
        <f>SUM(C284:C285)</f>
        <v>4500</v>
      </c>
      <c r="D283" s="84">
        <f>SUM(D284:D285)</f>
        <v>914.19</v>
      </c>
      <c r="E283" s="84">
        <f>D283/C283*100</f>
        <v>20.315333333333335</v>
      </c>
    </row>
    <row r="284" spans="1:6" ht="16.5" thickTop="1" thickBot="1" x14ac:dyDescent="0.3">
      <c r="A284" s="76" t="s">
        <v>77</v>
      </c>
      <c r="B284" s="85">
        <v>10100</v>
      </c>
      <c r="C284" s="85">
        <v>4500</v>
      </c>
      <c r="D284" s="85">
        <v>914.19</v>
      </c>
      <c r="E284" s="85">
        <f>D284/C284*100</f>
        <v>20.315333333333335</v>
      </c>
    </row>
    <row r="285" spans="1:6" ht="16.5" thickTop="1" thickBot="1" x14ac:dyDescent="0.3">
      <c r="A285" s="76" t="s">
        <v>252</v>
      </c>
      <c r="B285" s="85">
        <v>0</v>
      </c>
      <c r="C285" s="85">
        <v>0</v>
      </c>
      <c r="D285" s="85">
        <v>0</v>
      </c>
      <c r="E285" s="85">
        <v>0</v>
      </c>
    </row>
    <row r="286" spans="1:6" ht="16.5" thickTop="1" thickBot="1" x14ac:dyDescent="0.3">
      <c r="A286" s="75" t="s">
        <v>81</v>
      </c>
      <c r="B286" s="84">
        <f>SUM(B287)</f>
        <v>800</v>
      </c>
      <c r="C286" s="84">
        <f>SUM(C287)</f>
        <v>800</v>
      </c>
      <c r="D286" s="84">
        <f>SUM(D287)</f>
        <v>229.9</v>
      </c>
      <c r="E286" s="84">
        <f>D286/C286*100</f>
        <v>28.737500000000001</v>
      </c>
    </row>
    <row r="287" spans="1:6" ht="16.5" thickTop="1" thickBot="1" x14ac:dyDescent="0.3">
      <c r="A287" s="76" t="s">
        <v>83</v>
      </c>
      <c r="B287" s="85">
        <v>800</v>
      </c>
      <c r="C287" s="85">
        <v>800</v>
      </c>
      <c r="D287" s="85">
        <v>229.9</v>
      </c>
      <c r="E287" s="85">
        <f>D287/C287*100</f>
        <v>28.737500000000001</v>
      </c>
    </row>
    <row r="288" spans="1:6" ht="16.5" thickTop="1" thickBot="1" x14ac:dyDescent="0.3">
      <c r="A288" s="75" t="s">
        <v>88</v>
      </c>
      <c r="B288" s="84">
        <f>SUM(B289:B295)</f>
        <v>61100</v>
      </c>
      <c r="C288" s="84">
        <f>SUM(C289:C295)</f>
        <v>31600</v>
      </c>
      <c r="D288" s="84">
        <f>SUM(D289:D295)</f>
        <v>11945.29</v>
      </c>
      <c r="E288" s="84">
        <f>D288/C288*100</f>
        <v>37.801550632911393</v>
      </c>
    </row>
    <row r="289" spans="1:6" ht="16.5" thickTop="1" thickBot="1" x14ac:dyDescent="0.3">
      <c r="A289" s="76" t="s">
        <v>91</v>
      </c>
      <c r="B289" s="85">
        <v>1000</v>
      </c>
      <c r="C289" s="85">
        <v>500</v>
      </c>
      <c r="D289" s="85">
        <v>541.77</v>
      </c>
      <c r="E289" s="273">
        <f>D289/C289*100</f>
        <v>108.354</v>
      </c>
    </row>
    <row r="290" spans="1:6" ht="16.5" thickTop="1" thickBot="1" x14ac:dyDescent="0.3">
      <c r="A290" s="76" t="s">
        <v>198</v>
      </c>
      <c r="B290" s="85">
        <v>2000</v>
      </c>
      <c r="C290" s="85">
        <v>2000</v>
      </c>
      <c r="D290" s="85">
        <v>0</v>
      </c>
      <c r="E290" s="85">
        <v>0</v>
      </c>
    </row>
    <row r="291" spans="1:6" ht="16.5" thickTop="1" thickBot="1" x14ac:dyDescent="0.3">
      <c r="A291" s="76" t="s">
        <v>95</v>
      </c>
      <c r="B291" s="85">
        <v>31100</v>
      </c>
      <c r="C291" s="85">
        <v>17900</v>
      </c>
      <c r="D291" s="85">
        <v>8645.33</v>
      </c>
      <c r="E291" s="85">
        <f>D291/C291*100</f>
        <v>48.297932960893853</v>
      </c>
      <c r="F291" s="16"/>
    </row>
    <row r="292" spans="1:6" ht="16.5" thickTop="1" thickBot="1" x14ac:dyDescent="0.3">
      <c r="A292" s="76" t="s">
        <v>97</v>
      </c>
      <c r="B292" s="85">
        <v>18500</v>
      </c>
      <c r="C292" s="85">
        <v>5200</v>
      </c>
      <c r="D292" s="85">
        <v>1278.75</v>
      </c>
      <c r="E292" s="85">
        <f>D292/C292*100</f>
        <v>24.591346153846153</v>
      </c>
    </row>
    <row r="293" spans="1:6" ht="16.5" thickTop="1" thickBot="1" x14ac:dyDescent="0.3">
      <c r="A293" s="76" t="s">
        <v>253</v>
      </c>
      <c r="B293" s="85">
        <v>8100</v>
      </c>
      <c r="C293" s="85">
        <v>5100</v>
      </c>
      <c r="D293" s="85">
        <v>1452.52</v>
      </c>
      <c r="E293" s="85">
        <f>D293/C293*100</f>
        <v>28.480784313725486</v>
      </c>
    </row>
    <row r="294" spans="1:6" ht="16.5" thickTop="1" thickBot="1" x14ac:dyDescent="0.3">
      <c r="A294" s="76" t="s">
        <v>103</v>
      </c>
      <c r="B294" s="85">
        <v>200</v>
      </c>
      <c r="C294" s="85">
        <v>900</v>
      </c>
      <c r="D294" s="85">
        <v>26.92</v>
      </c>
      <c r="E294" s="85">
        <f>D294/C294*100</f>
        <v>2.9911111111111115</v>
      </c>
      <c r="F294" s="16"/>
    </row>
    <row r="295" spans="1:6" ht="16.5" thickTop="1" thickBot="1" x14ac:dyDescent="0.3">
      <c r="A295" s="76" t="s">
        <v>104</v>
      </c>
      <c r="B295" s="85">
        <v>200</v>
      </c>
      <c r="C295" s="85">
        <v>0</v>
      </c>
      <c r="D295" s="85">
        <v>0</v>
      </c>
      <c r="E295" s="85">
        <v>0</v>
      </c>
      <c r="F295" s="16"/>
    </row>
    <row r="296" spans="1:6" ht="16.5" thickTop="1" thickBot="1" x14ac:dyDescent="0.3">
      <c r="A296" s="90" t="s">
        <v>166</v>
      </c>
      <c r="B296" s="92">
        <f>B282</f>
        <v>72000</v>
      </c>
      <c r="C296" s="92">
        <f>C282</f>
        <v>36900</v>
      </c>
      <c r="D296" s="92">
        <f>D282</f>
        <v>13089.380000000001</v>
      </c>
      <c r="E296" s="92">
        <f>D296/C296*100</f>
        <v>35.472574525745259</v>
      </c>
    </row>
    <row r="297" spans="1:6" ht="15.75" thickTop="1" x14ac:dyDescent="0.25">
      <c r="A297" s="1" t="s">
        <v>254</v>
      </c>
      <c r="B297" s="109"/>
      <c r="C297" s="109"/>
      <c r="D297" s="109"/>
    </row>
    <row r="298" spans="1:6" x14ac:dyDescent="0.25">
      <c r="A298" s="1" t="s">
        <v>255</v>
      </c>
      <c r="B298" s="109"/>
      <c r="C298" s="109"/>
      <c r="D298" s="109"/>
    </row>
    <row r="299" spans="1:6" x14ac:dyDescent="0.25">
      <c r="A299" s="1" t="s">
        <v>171</v>
      </c>
      <c r="B299" s="109"/>
      <c r="C299" s="109"/>
      <c r="D299" s="109"/>
      <c r="E299" s="109"/>
    </row>
    <row r="300" spans="1:6" ht="30" x14ac:dyDescent="0.25">
      <c r="A300" s="73" t="s">
        <v>258</v>
      </c>
      <c r="B300" s="74" t="s">
        <v>250</v>
      </c>
      <c r="C300" s="202" t="s">
        <v>238</v>
      </c>
      <c r="D300" s="202" t="s">
        <v>251</v>
      </c>
      <c r="E300" s="202" t="s">
        <v>155</v>
      </c>
    </row>
    <row r="301" spans="1:6" x14ac:dyDescent="0.25">
      <c r="A301" s="70">
        <v>1</v>
      </c>
      <c r="B301" s="71">
        <v>2</v>
      </c>
      <c r="C301" s="72">
        <v>3</v>
      </c>
      <c r="D301" s="71">
        <v>4</v>
      </c>
      <c r="E301" s="71" t="s">
        <v>156</v>
      </c>
    </row>
    <row r="302" spans="1:6" x14ac:dyDescent="0.25">
      <c r="A302" s="216">
        <v>32</v>
      </c>
      <c r="B302" s="110">
        <f>B303</f>
        <v>185400</v>
      </c>
      <c r="C302" s="110">
        <f>C303</f>
        <v>144900</v>
      </c>
      <c r="D302" s="110">
        <f>D303</f>
        <v>4531.25</v>
      </c>
      <c r="E302" s="110">
        <f>D302/C302*100</f>
        <v>3.1271566597653551</v>
      </c>
    </row>
    <row r="303" spans="1:6" x14ac:dyDescent="0.25">
      <c r="A303" s="217" t="s">
        <v>88</v>
      </c>
      <c r="B303" s="218">
        <f>B304</f>
        <v>185400</v>
      </c>
      <c r="C303" s="218">
        <f>SUM(C304)</f>
        <v>144900</v>
      </c>
      <c r="D303" s="277">
        <f>D304</f>
        <v>4531.25</v>
      </c>
      <c r="E303" s="218">
        <f>D303/C303*100</f>
        <v>3.1271566597653551</v>
      </c>
    </row>
    <row r="304" spans="1:6" x14ac:dyDescent="0.25">
      <c r="A304" s="164" t="s">
        <v>181</v>
      </c>
      <c r="B304" s="168">
        <v>185400</v>
      </c>
      <c r="C304" s="219">
        <v>144900</v>
      </c>
      <c r="D304" s="168">
        <v>4531.25</v>
      </c>
      <c r="E304" s="278">
        <f>D304/C304*100</f>
        <v>3.1271566597653551</v>
      </c>
    </row>
    <row r="305" spans="1:7" x14ac:dyDescent="0.25">
      <c r="A305" s="216">
        <v>41</v>
      </c>
      <c r="B305" s="279">
        <v>0</v>
      </c>
      <c r="C305" s="280">
        <f>C306</f>
        <v>30000</v>
      </c>
      <c r="D305" s="280">
        <v>0</v>
      </c>
      <c r="E305" s="280">
        <v>0</v>
      </c>
    </row>
    <row r="306" spans="1:7" x14ac:dyDescent="0.25">
      <c r="A306" s="217" t="s">
        <v>241</v>
      </c>
      <c r="B306" s="276">
        <v>0</v>
      </c>
      <c r="C306" s="218">
        <f>SUM(C307)</f>
        <v>30000</v>
      </c>
      <c r="D306" s="218">
        <v>0</v>
      </c>
      <c r="E306" s="218">
        <f>D306/C306*100</f>
        <v>0</v>
      </c>
    </row>
    <row r="307" spans="1:7" x14ac:dyDescent="0.25">
      <c r="A307" s="164" t="s">
        <v>242</v>
      </c>
      <c r="B307" s="275">
        <v>0</v>
      </c>
      <c r="C307" s="219">
        <v>30000</v>
      </c>
      <c r="D307" s="219">
        <v>0</v>
      </c>
      <c r="E307" s="219">
        <v>0</v>
      </c>
    </row>
    <row r="308" spans="1:7" x14ac:dyDescent="0.25">
      <c r="A308" s="215" t="s">
        <v>119</v>
      </c>
      <c r="B308" s="110">
        <f>SUM(B309:B315)</f>
        <v>67200</v>
      </c>
      <c r="C308" s="110">
        <f>SUM(C309:C314)</f>
        <v>84800</v>
      </c>
      <c r="D308" s="110">
        <f>SUM(D309:D314)</f>
        <v>10779.789999999999</v>
      </c>
      <c r="E308" s="110">
        <f>D308/C308*100</f>
        <v>12.71201650943396</v>
      </c>
    </row>
    <row r="309" spans="1:7" x14ac:dyDescent="0.25">
      <c r="A309" s="6" t="s">
        <v>183</v>
      </c>
      <c r="B309" s="85">
        <v>3200</v>
      </c>
      <c r="C309" s="85">
        <v>51700</v>
      </c>
      <c r="D309" s="85">
        <v>1668.53</v>
      </c>
      <c r="E309" s="85">
        <f>D309/C309*100</f>
        <v>3.2273307543520304</v>
      </c>
    </row>
    <row r="310" spans="1:7" x14ac:dyDescent="0.25">
      <c r="A310" s="6" t="s">
        <v>269</v>
      </c>
      <c r="B310" s="85">
        <v>0</v>
      </c>
      <c r="C310" s="85">
        <v>0</v>
      </c>
      <c r="D310" s="85">
        <v>124.9</v>
      </c>
      <c r="E310" s="85">
        <v>0</v>
      </c>
    </row>
    <row r="311" spans="1:7" x14ac:dyDescent="0.25">
      <c r="A311" s="6" t="s">
        <v>226</v>
      </c>
      <c r="B311" s="85">
        <v>13700</v>
      </c>
      <c r="C311" s="85">
        <v>10700</v>
      </c>
      <c r="D311" s="85">
        <v>3395.21</v>
      </c>
      <c r="E311" s="85">
        <f>D311/C311*100</f>
        <v>31.73093457943925</v>
      </c>
    </row>
    <row r="312" spans="1:7" x14ac:dyDescent="0.25">
      <c r="A312" s="6" t="s">
        <v>268</v>
      </c>
      <c r="B312" s="85">
        <v>21200</v>
      </c>
      <c r="C312" s="85">
        <v>600</v>
      </c>
      <c r="D312" s="85">
        <v>1536.13</v>
      </c>
      <c r="E312" s="272">
        <f>D312/C312*100</f>
        <v>256.0216666666667</v>
      </c>
    </row>
    <row r="313" spans="1:7" ht="15.75" thickBot="1" x14ac:dyDescent="0.3">
      <c r="A313" s="281" t="s">
        <v>184</v>
      </c>
      <c r="B313" s="253">
        <v>28400</v>
      </c>
      <c r="C313" s="253">
        <v>21800</v>
      </c>
      <c r="D313" s="253">
        <v>3730.14</v>
      </c>
      <c r="E313" s="85">
        <f>D313/C313*100</f>
        <v>17.110733944954131</v>
      </c>
    </row>
    <row r="314" spans="1:7" ht="16.5" thickTop="1" thickBot="1" x14ac:dyDescent="0.3">
      <c r="A314" s="282" t="s">
        <v>257</v>
      </c>
      <c r="B314" s="283">
        <v>600</v>
      </c>
      <c r="C314" s="283">
        <v>0</v>
      </c>
      <c r="D314" s="283">
        <v>324.88</v>
      </c>
      <c r="E314" s="85">
        <f>D314/B314*100</f>
        <v>54.146666666666668</v>
      </c>
      <c r="F314" t="s">
        <v>207</v>
      </c>
    </row>
    <row r="315" spans="1:7" ht="16.5" thickTop="1" thickBot="1" x14ac:dyDescent="0.3">
      <c r="A315" s="282" t="s">
        <v>267</v>
      </c>
      <c r="B315" s="283">
        <v>100</v>
      </c>
      <c r="C315" s="283">
        <v>0</v>
      </c>
      <c r="D315" s="283">
        <v>0</v>
      </c>
      <c r="E315" s="85">
        <v>0</v>
      </c>
      <c r="G315" s="16"/>
    </row>
    <row r="316" spans="1:7" ht="15.75" thickTop="1" x14ac:dyDescent="0.25">
      <c r="A316" s="216">
        <v>45</v>
      </c>
      <c r="B316" s="110">
        <f>B317</f>
        <v>2300</v>
      </c>
      <c r="C316" s="110">
        <f>C317</f>
        <v>2300</v>
      </c>
      <c r="D316" s="110">
        <f>D317</f>
        <v>2050</v>
      </c>
      <c r="E316" s="110">
        <f>D316/C316*100</f>
        <v>89.130434782608688</v>
      </c>
    </row>
    <row r="317" spans="1:7" x14ac:dyDescent="0.25">
      <c r="A317" s="221" t="s">
        <v>245</v>
      </c>
      <c r="B317" s="214">
        <f>B318</f>
        <v>2300</v>
      </c>
      <c r="C317" s="214">
        <f>SUM(C318)</f>
        <v>2300</v>
      </c>
      <c r="D317" s="214">
        <f>D318</f>
        <v>2050</v>
      </c>
      <c r="E317" s="214">
        <f>D317/C317*100</f>
        <v>89.130434782608688</v>
      </c>
    </row>
    <row r="318" spans="1:7" ht="15.75" thickBot="1" x14ac:dyDescent="0.3">
      <c r="A318" s="220" t="s">
        <v>246</v>
      </c>
      <c r="B318" s="85">
        <v>2300</v>
      </c>
      <c r="C318" s="85">
        <v>2300</v>
      </c>
      <c r="D318" s="85">
        <v>2050</v>
      </c>
      <c r="E318" s="85">
        <f>D318/C318*100</f>
        <v>89.130434782608688</v>
      </c>
    </row>
    <row r="319" spans="1:7" ht="16.5" thickTop="1" thickBot="1" x14ac:dyDescent="0.3">
      <c r="A319" s="90" t="s">
        <v>266</v>
      </c>
      <c r="B319" s="92">
        <f>B302+B305+B308+B316</f>
        <v>254900</v>
      </c>
      <c r="C319" s="92">
        <f>C308+C305+C302+C316</f>
        <v>262000</v>
      </c>
      <c r="D319" s="92">
        <f>D308+D316+D302</f>
        <v>17361.04</v>
      </c>
      <c r="E319" s="92">
        <f>E308</f>
        <v>12.71201650943396</v>
      </c>
    </row>
    <row r="320" spans="1:7" ht="15.75" thickTop="1" x14ac:dyDescent="0.25">
      <c r="A320" s="112" t="s">
        <v>186</v>
      </c>
      <c r="B320" s="113">
        <f>B319+B296+B275</f>
        <v>698100</v>
      </c>
      <c r="C320" s="113">
        <f>C319+C296+C275</f>
        <v>647800</v>
      </c>
      <c r="D320" s="113">
        <f>D319+D296+D275</f>
        <v>183241.71000000002</v>
      </c>
      <c r="E320" s="174"/>
    </row>
    <row r="321" spans="1:7" x14ac:dyDescent="0.25">
      <c r="A321" s="1" t="s">
        <v>254</v>
      </c>
      <c r="B321" s="98" t="s">
        <v>172</v>
      </c>
      <c r="C321" s="98" t="s">
        <v>173</v>
      </c>
      <c r="D321" s="98" t="s">
        <v>174</v>
      </c>
      <c r="E321" s="16" t="s">
        <v>207</v>
      </c>
      <c r="F321" s="16"/>
    </row>
    <row r="322" spans="1:7" x14ac:dyDescent="0.25">
      <c r="A322" s="1" t="s">
        <v>175</v>
      </c>
    </row>
    <row r="323" spans="1:7" x14ac:dyDescent="0.25">
      <c r="A323" s="1" t="s">
        <v>176</v>
      </c>
      <c r="D323" s="1"/>
      <c r="E323" s="1"/>
    </row>
    <row r="324" spans="1:7" ht="30" x14ac:dyDescent="0.25">
      <c r="A324" s="99" t="s">
        <v>258</v>
      </c>
      <c r="B324" s="250" t="s">
        <v>250</v>
      </c>
      <c r="C324" s="246" t="s">
        <v>238</v>
      </c>
      <c r="D324" s="246" t="s">
        <v>236</v>
      </c>
      <c r="E324" s="246" t="s">
        <v>155</v>
      </c>
    </row>
    <row r="325" spans="1:7" ht="15.75" thickBot="1" x14ac:dyDescent="0.3">
      <c r="A325" s="70">
        <v>1</v>
      </c>
      <c r="B325" s="71">
        <v>2</v>
      </c>
      <c r="C325" s="72">
        <v>3</v>
      </c>
      <c r="D325" s="71">
        <v>4</v>
      </c>
      <c r="E325" s="71" t="s">
        <v>156</v>
      </c>
    </row>
    <row r="326" spans="1:7" ht="15.75" thickTop="1" x14ac:dyDescent="0.25">
      <c r="A326" s="103" t="s">
        <v>66</v>
      </c>
      <c r="B326" s="104">
        <f>B327+B329</f>
        <v>6300</v>
      </c>
      <c r="C326" s="104">
        <f>C327+C329</f>
        <v>5400</v>
      </c>
      <c r="D326" s="104">
        <f>D327+D329</f>
        <v>3298.98</v>
      </c>
      <c r="E326" s="104">
        <f>D326/C326*100</f>
        <v>61.092222222222226</v>
      </c>
    </row>
    <row r="327" spans="1:7" ht="15.75" thickBot="1" x14ac:dyDescent="0.3">
      <c r="A327" s="105" t="s">
        <v>67</v>
      </c>
      <c r="B327" s="101">
        <f>B328</f>
        <v>5400</v>
      </c>
      <c r="C327" s="101">
        <f>C328</f>
        <v>4600</v>
      </c>
      <c r="D327" s="101">
        <f>D328</f>
        <v>3298.98</v>
      </c>
      <c r="E327" s="101">
        <f>D327/C327*100</f>
        <v>71.716956521739121</v>
      </c>
    </row>
    <row r="328" spans="1:7" ht="16.5" thickTop="1" thickBot="1" x14ac:dyDescent="0.3">
      <c r="A328" s="78" t="s">
        <v>68</v>
      </c>
      <c r="B328" s="69">
        <v>5400</v>
      </c>
      <c r="C328" s="69">
        <v>4600</v>
      </c>
      <c r="D328" s="69">
        <v>3298.98</v>
      </c>
      <c r="E328" s="69">
        <f>D328/C328*100</f>
        <v>71.716956521739121</v>
      </c>
    </row>
    <row r="329" spans="1:7" ht="15.75" thickTop="1" x14ac:dyDescent="0.25">
      <c r="A329" s="105" t="s">
        <v>71</v>
      </c>
      <c r="B329" s="101">
        <f>B330</f>
        <v>900</v>
      </c>
      <c r="C329" s="101">
        <f>C330</f>
        <v>800</v>
      </c>
      <c r="D329" s="101">
        <v>0</v>
      </c>
      <c r="E329" s="101">
        <f>D329/C329*100</f>
        <v>0</v>
      </c>
    </row>
    <row r="330" spans="1:7" x14ac:dyDescent="0.25">
      <c r="A330" s="78" t="s">
        <v>73</v>
      </c>
      <c r="B330" s="85">
        <v>900</v>
      </c>
      <c r="C330" s="249">
        <v>800</v>
      </c>
      <c r="D330" s="85">
        <v>551.91999999999996</v>
      </c>
      <c r="E330" s="85">
        <f>Tablica10[[#This Row],[Stupac3]]/Tablica10[[#This Row],[Stupac2]]*100</f>
        <v>68.989999999999995</v>
      </c>
    </row>
    <row r="331" spans="1:7" ht="15.75" thickBot="1" x14ac:dyDescent="0.3">
      <c r="A331" s="94" t="s">
        <v>75</v>
      </c>
      <c r="B331" s="95">
        <f>+B332+B334+B339+B348+B350+B355</f>
        <v>53100</v>
      </c>
      <c r="C331" s="95">
        <f>+C332+C334+C339+C348+C350+C355</f>
        <v>80500</v>
      </c>
      <c r="D331" s="95">
        <f>D332+D334+D339+D348+D350+D355</f>
        <v>30605.58</v>
      </c>
      <c r="E331" s="95">
        <f>Tablica10[[#This Row],[Stupac3]]/Tablica10[[#This Row],[Stupac2]]*100</f>
        <v>38.019354037267085</v>
      </c>
      <c r="G331" s="16"/>
    </row>
    <row r="332" spans="1:7" ht="16.5" thickTop="1" thickBot="1" x14ac:dyDescent="0.3">
      <c r="A332" s="100" t="s">
        <v>76</v>
      </c>
      <c r="B332" s="101">
        <f>B333</f>
        <v>2100</v>
      </c>
      <c r="C332" s="101">
        <f>SUM(C333)</f>
        <v>8100</v>
      </c>
      <c r="D332" s="101">
        <f>D333</f>
        <v>1792.18</v>
      </c>
      <c r="E332" s="101">
        <f>Tablica10[[#This Row],[Stupac3]]/Tablica10[[#This Row],[Stupac2]]*100</f>
        <v>22.125679012345682</v>
      </c>
      <c r="G332" s="16"/>
    </row>
    <row r="333" spans="1:7" ht="16.5" thickTop="1" thickBot="1" x14ac:dyDescent="0.3">
      <c r="A333" s="76" t="s">
        <v>77</v>
      </c>
      <c r="B333" s="85">
        <f>400+1700</f>
        <v>2100</v>
      </c>
      <c r="C333" s="85">
        <f>3400+4700</f>
        <v>8100</v>
      </c>
      <c r="D333" s="85">
        <v>1792.18</v>
      </c>
      <c r="E333" s="85">
        <f>Tablica10[[#This Row],[Stupac3]]/Tablica10[[#This Row],[Stupac2]]*100</f>
        <v>22.125679012345682</v>
      </c>
      <c r="F333" s="16"/>
    </row>
    <row r="334" spans="1:7" ht="16.5" thickTop="1" thickBot="1" x14ac:dyDescent="0.3">
      <c r="A334" s="100" t="s">
        <v>81</v>
      </c>
      <c r="B334" s="101">
        <f>SUM(B335:B338)</f>
        <v>2500</v>
      </c>
      <c r="C334" s="101">
        <f>SUM(C335:C338)</f>
        <v>5600</v>
      </c>
      <c r="D334" s="285">
        <v>245.63</v>
      </c>
      <c r="E334" s="185">
        <f>D334/C334*100</f>
        <v>4.3862499999999995</v>
      </c>
    </row>
    <row r="335" spans="1:7" ht="16.5" thickTop="1" thickBot="1" x14ac:dyDescent="0.3">
      <c r="A335" s="76" t="s">
        <v>82</v>
      </c>
      <c r="B335" s="85">
        <v>300</v>
      </c>
      <c r="C335" s="85">
        <v>0</v>
      </c>
      <c r="D335" s="85">
        <v>245.63</v>
      </c>
      <c r="E335" s="85">
        <v>0</v>
      </c>
    </row>
    <row r="336" spans="1:7" ht="16.5" thickTop="1" thickBot="1" x14ac:dyDescent="0.3">
      <c r="A336" s="76" t="s">
        <v>83</v>
      </c>
      <c r="B336" s="85">
        <v>0</v>
      </c>
      <c r="C336" s="249">
        <v>2600</v>
      </c>
      <c r="D336" s="85">
        <v>0</v>
      </c>
      <c r="E336" s="85">
        <f>D336/C336*100</f>
        <v>0</v>
      </c>
    </row>
    <row r="337" spans="1:7" ht="16.5" thickTop="1" thickBot="1" x14ac:dyDescent="0.3">
      <c r="A337" s="76" t="s">
        <v>84</v>
      </c>
      <c r="B337" s="85">
        <v>2200</v>
      </c>
      <c r="C337" s="85">
        <v>3000</v>
      </c>
      <c r="D337" s="85">
        <v>1000</v>
      </c>
      <c r="E337" s="85">
        <v>0</v>
      </c>
    </row>
    <row r="338" spans="1:7" ht="16.5" thickTop="1" thickBot="1" x14ac:dyDescent="0.3">
      <c r="A338" s="76" t="s">
        <v>86</v>
      </c>
      <c r="B338" s="85">
        <v>0</v>
      </c>
      <c r="C338" s="172">
        <v>0</v>
      </c>
      <c r="D338" s="85">
        <v>0</v>
      </c>
      <c r="E338" s="85">
        <v>0</v>
      </c>
    </row>
    <row r="339" spans="1:7" ht="16.5" thickTop="1" thickBot="1" x14ac:dyDescent="0.3">
      <c r="A339" s="100" t="s">
        <v>88</v>
      </c>
      <c r="B339" s="101">
        <f>SUM(B340:B347)</f>
        <v>40000</v>
      </c>
      <c r="C339" s="101">
        <f>SUM(C340:C347)</f>
        <v>64800</v>
      </c>
      <c r="D339" s="101">
        <f>SUM(D340:D347)</f>
        <v>26306.07</v>
      </c>
      <c r="E339" s="101">
        <f>D339/C339*100</f>
        <v>40.595787037037034</v>
      </c>
    </row>
    <row r="340" spans="1:7" ht="16.5" thickTop="1" thickBot="1" x14ac:dyDescent="0.3">
      <c r="A340" s="76" t="s">
        <v>89</v>
      </c>
      <c r="B340" s="85">
        <v>5000</v>
      </c>
      <c r="C340" s="249">
        <v>4300</v>
      </c>
      <c r="D340" s="85">
        <v>82.27</v>
      </c>
      <c r="E340" s="85">
        <v>1</v>
      </c>
    </row>
    <row r="341" spans="1:7" ht="16.5" thickTop="1" thickBot="1" x14ac:dyDescent="0.3">
      <c r="A341" s="76" t="s">
        <v>91</v>
      </c>
      <c r="B341" s="85">
        <f>1800+2000</f>
        <v>3800</v>
      </c>
      <c r="C341" s="85">
        <f>2200</f>
        <v>2200</v>
      </c>
      <c r="D341" s="85">
        <v>0</v>
      </c>
      <c r="E341" s="85">
        <f t="shared" ref="E341:E345" si="10">D341/C341*100</f>
        <v>0</v>
      </c>
    </row>
    <row r="342" spans="1:7" ht="16.5" thickTop="1" thickBot="1" x14ac:dyDescent="0.3">
      <c r="A342" s="76" t="s">
        <v>92</v>
      </c>
      <c r="B342" s="85">
        <v>2300</v>
      </c>
      <c r="C342" s="85">
        <v>2000</v>
      </c>
      <c r="D342" s="85">
        <v>0</v>
      </c>
      <c r="E342" s="85">
        <v>0</v>
      </c>
    </row>
    <row r="343" spans="1:7" ht="16.5" thickTop="1" thickBot="1" x14ac:dyDescent="0.3">
      <c r="A343" s="76" t="s">
        <v>93</v>
      </c>
      <c r="B343" s="85">
        <v>100</v>
      </c>
      <c r="C343" s="172">
        <v>0</v>
      </c>
      <c r="D343" s="85">
        <v>62.5</v>
      </c>
      <c r="E343" s="85">
        <v>0</v>
      </c>
    </row>
    <row r="344" spans="1:7" ht="16.5" thickTop="1" thickBot="1" x14ac:dyDescent="0.3">
      <c r="A344" s="76" t="s">
        <v>178</v>
      </c>
      <c r="B344" s="85">
        <v>0</v>
      </c>
      <c r="C344" s="85">
        <v>0</v>
      </c>
      <c r="D344" s="85">
        <v>0</v>
      </c>
      <c r="E344" s="85">
        <v>0</v>
      </c>
    </row>
    <row r="345" spans="1:7" ht="16.5" thickTop="1" thickBot="1" x14ac:dyDescent="0.3">
      <c r="A345" s="76" t="s">
        <v>95</v>
      </c>
      <c r="B345" s="85">
        <f>18000+6400</f>
        <v>24400</v>
      </c>
      <c r="C345" s="85">
        <f>8400+31000</f>
        <v>39400</v>
      </c>
      <c r="D345" s="85">
        <f>2502.3+20813.22</f>
        <v>23315.52</v>
      </c>
      <c r="E345" s="85">
        <f t="shared" si="10"/>
        <v>59.176446700507611</v>
      </c>
    </row>
    <row r="346" spans="1:7" ht="16.5" thickTop="1" thickBot="1" x14ac:dyDescent="0.3">
      <c r="A346" s="76" t="s">
        <v>96</v>
      </c>
      <c r="B346" s="85">
        <v>0</v>
      </c>
      <c r="C346" s="85">
        <v>0</v>
      </c>
      <c r="D346" s="85">
        <v>0</v>
      </c>
      <c r="E346" s="85">
        <v>0</v>
      </c>
      <c r="G346" s="16"/>
    </row>
    <row r="347" spans="1:7" ht="16.5" thickTop="1" thickBot="1" x14ac:dyDescent="0.3">
      <c r="A347" s="76" t="s">
        <v>97</v>
      </c>
      <c r="B347" s="85">
        <v>4400</v>
      </c>
      <c r="C347" s="85">
        <f>2500+14400</f>
        <v>16900</v>
      </c>
      <c r="D347" s="85">
        <v>2845.78</v>
      </c>
      <c r="E347" s="85">
        <f>Tablica10[[#This Row],[Stupac3]]/Tablica10[[#This Row],[Stupac2]]*100</f>
        <v>16.838934911242603</v>
      </c>
    </row>
    <row r="348" spans="1:7" ht="15.75" thickTop="1" x14ac:dyDescent="0.25">
      <c r="A348" s="102" t="s">
        <v>98</v>
      </c>
      <c r="B348" s="101">
        <f>B349</f>
        <v>7500</v>
      </c>
      <c r="C348" s="101">
        <f>SUM(C349)</f>
        <v>1800</v>
      </c>
      <c r="D348" s="101">
        <f>D349</f>
        <v>394.2</v>
      </c>
      <c r="E348" s="101">
        <f>Tablica10[[#This Row],[Stupac3]]/Tablica10[[#This Row],[Stupac2]]*100</f>
        <v>21.9</v>
      </c>
    </row>
    <row r="349" spans="1:7" x14ac:dyDescent="0.25">
      <c r="A349" s="78" t="s">
        <v>99</v>
      </c>
      <c r="B349" s="87">
        <f>6000+1500</f>
        <v>7500</v>
      </c>
      <c r="C349" s="85">
        <f>1800</f>
        <v>1800</v>
      </c>
      <c r="D349" s="85">
        <v>394.2</v>
      </c>
      <c r="E349" s="85">
        <f>Tablica10[[#This Row],[Stupac3]]/Tablica10[[#This Row],[Stupac2]]*100</f>
        <v>21.9</v>
      </c>
      <c r="F349" s="16"/>
      <c r="G349" s="16"/>
    </row>
    <row r="350" spans="1:7" x14ac:dyDescent="0.25">
      <c r="A350" s="106" t="s">
        <v>100</v>
      </c>
      <c r="B350" s="108">
        <v>900</v>
      </c>
      <c r="C350" s="108">
        <v>100</v>
      </c>
      <c r="D350" s="108">
        <f>D351+D352+D353+D354</f>
        <v>1867.5</v>
      </c>
      <c r="E350" s="108">
        <f>D350/C350*100</f>
        <v>1867.5</v>
      </c>
    </row>
    <row r="351" spans="1:7" ht="15.75" thickBot="1" x14ac:dyDescent="0.3">
      <c r="A351" s="107" t="s">
        <v>177</v>
      </c>
      <c r="B351" s="87">
        <v>0</v>
      </c>
      <c r="C351" s="85">
        <v>0</v>
      </c>
      <c r="D351" s="85">
        <v>0</v>
      </c>
      <c r="E351" s="85">
        <v>0</v>
      </c>
    </row>
    <row r="352" spans="1:7" ht="16.5" thickTop="1" thickBot="1" x14ac:dyDescent="0.3">
      <c r="A352" s="91" t="s">
        <v>103</v>
      </c>
      <c r="B352" s="85">
        <v>800</v>
      </c>
      <c r="C352" s="249">
        <f>100</f>
        <v>100</v>
      </c>
      <c r="D352" s="249">
        <v>1853.5</v>
      </c>
      <c r="E352" s="247">
        <f t="shared" ref="E352" si="11">D352/C352*100</f>
        <v>1853.5</v>
      </c>
    </row>
    <row r="353" spans="1:8" ht="16.5" thickTop="1" thickBot="1" x14ac:dyDescent="0.3">
      <c r="A353" s="284" t="s">
        <v>104</v>
      </c>
      <c r="B353" s="87">
        <v>0</v>
      </c>
      <c r="C353" s="85">
        <v>0</v>
      </c>
      <c r="D353" s="85">
        <v>0</v>
      </c>
      <c r="E353" s="85">
        <v>1</v>
      </c>
      <c r="G353" s="16"/>
    </row>
    <row r="354" spans="1:8" ht="16.5" thickTop="1" thickBot="1" x14ac:dyDescent="0.3">
      <c r="A354" s="284" t="s">
        <v>265</v>
      </c>
      <c r="B354" s="87">
        <v>100</v>
      </c>
      <c r="C354" s="85">
        <v>0</v>
      </c>
      <c r="D354" s="85">
        <v>14</v>
      </c>
      <c r="E354" s="85">
        <f>Tablica10[[#This Row],[Stupac3]]/Tablica10[[#This Row],[Stupac1]]*100</f>
        <v>14.000000000000002</v>
      </c>
      <c r="G354" s="16"/>
    </row>
    <row r="355" spans="1:8" ht="16.5" thickTop="1" thickBot="1" x14ac:dyDescent="0.3">
      <c r="A355" s="106" t="s">
        <v>270</v>
      </c>
      <c r="B355" s="108">
        <f>B356+B357+B358</f>
        <v>100</v>
      </c>
      <c r="C355" s="108">
        <f>SUM(C356:C358)</f>
        <v>100</v>
      </c>
      <c r="D355" s="108">
        <v>0</v>
      </c>
      <c r="E355" s="108">
        <v>0</v>
      </c>
      <c r="G355" s="16"/>
      <c r="H355" s="16"/>
    </row>
    <row r="356" spans="1:8" ht="16.5" thickTop="1" thickBot="1" x14ac:dyDescent="0.3">
      <c r="A356" s="91" t="s">
        <v>169</v>
      </c>
      <c r="B356" s="87">
        <v>100</v>
      </c>
      <c r="C356" s="85">
        <v>100</v>
      </c>
      <c r="D356" s="7">
        <v>0</v>
      </c>
      <c r="E356" s="7">
        <v>0</v>
      </c>
    </row>
    <row r="357" spans="1:8" ht="16.5" thickTop="1" thickBot="1" x14ac:dyDescent="0.3">
      <c r="A357" s="91" t="s">
        <v>208</v>
      </c>
      <c r="B357" s="248">
        <v>0</v>
      </c>
      <c r="C357" s="85">
        <v>0</v>
      </c>
      <c r="D357" s="7">
        <v>0</v>
      </c>
      <c r="E357" s="7">
        <v>0</v>
      </c>
      <c r="G357" s="16"/>
    </row>
    <row r="358" spans="1:8" ht="16.5" thickTop="1" thickBot="1" x14ac:dyDescent="0.3">
      <c r="A358" s="91" t="s">
        <v>209</v>
      </c>
      <c r="B358" s="248">
        <v>0</v>
      </c>
      <c r="C358" s="85">
        <v>0</v>
      </c>
      <c r="D358" s="7">
        <v>0</v>
      </c>
      <c r="E358" s="7">
        <v>0</v>
      </c>
      <c r="G358" s="16"/>
    </row>
    <row r="359" spans="1:8" ht="16.5" thickTop="1" thickBot="1" x14ac:dyDescent="0.3">
      <c r="A359" s="96" t="s">
        <v>166</v>
      </c>
      <c r="B359" s="97">
        <f>B331+B326</f>
        <v>59400</v>
      </c>
      <c r="C359" s="97">
        <f>C331+C326</f>
        <v>85900</v>
      </c>
      <c r="D359" s="97">
        <f>D331+D326+2236.57</f>
        <v>36141.130000000005</v>
      </c>
      <c r="E359" s="97">
        <f>Tablica10[[#This Row],[Stupac3]]/Tablica10[[#This Row],[Stupac2]]*100</f>
        <v>42.073492433061702</v>
      </c>
      <c r="F359" s="16"/>
    </row>
    <row r="360" spans="1:8" ht="15.75" thickTop="1" x14ac:dyDescent="0.25">
      <c r="A360" s="1" t="s">
        <v>254</v>
      </c>
      <c r="C360" s="10"/>
      <c r="D360" s="10"/>
      <c r="E360" s="254"/>
    </row>
    <row r="361" spans="1:8" x14ac:dyDescent="0.25">
      <c r="A361" s="1" t="s">
        <v>179</v>
      </c>
      <c r="D361" s="16"/>
    </row>
    <row r="362" spans="1:8" x14ac:dyDescent="0.25">
      <c r="A362" s="1" t="s">
        <v>180</v>
      </c>
      <c r="B362" s="16"/>
      <c r="F362" s="16"/>
    </row>
    <row r="363" spans="1:8" ht="45" customHeight="1" x14ac:dyDescent="0.25">
      <c r="A363" s="132" t="s">
        <v>259</v>
      </c>
      <c r="B363" s="252" t="s">
        <v>250</v>
      </c>
      <c r="C363" s="251" t="s">
        <v>238</v>
      </c>
      <c r="D363" s="251" t="s">
        <v>236</v>
      </c>
      <c r="E363" s="251" t="s">
        <v>236</v>
      </c>
    </row>
    <row r="364" spans="1:8" x14ac:dyDescent="0.25">
      <c r="A364" s="157">
        <v>1</v>
      </c>
      <c r="B364" s="158">
        <v>2</v>
      </c>
      <c r="C364" s="159">
        <v>3</v>
      </c>
      <c r="D364" s="158">
        <v>4</v>
      </c>
      <c r="E364" s="158" t="s">
        <v>156</v>
      </c>
    </row>
    <row r="365" spans="1:8" x14ac:dyDescent="0.25">
      <c r="A365" s="162" t="s">
        <v>202</v>
      </c>
      <c r="B365" s="166">
        <f>B366</f>
        <v>100</v>
      </c>
      <c r="C365" s="166">
        <f>C366</f>
        <v>100</v>
      </c>
      <c r="D365" s="303">
        <v>0</v>
      </c>
      <c r="E365" s="303">
        <v>0</v>
      </c>
    </row>
    <row r="366" spans="1:8" x14ac:dyDescent="0.25">
      <c r="A366" s="163" t="s">
        <v>203</v>
      </c>
      <c r="B366" s="167">
        <f>SUM(B367:B368)</f>
        <v>100</v>
      </c>
      <c r="C366" s="167">
        <f>SUM(C367:C368)</f>
        <v>100</v>
      </c>
      <c r="D366" s="304">
        <v>0</v>
      </c>
      <c r="E366" s="304">
        <v>0</v>
      </c>
    </row>
    <row r="367" spans="1:8" x14ac:dyDescent="0.25">
      <c r="A367" s="164" t="s">
        <v>203</v>
      </c>
      <c r="B367" s="168">
        <v>0</v>
      </c>
      <c r="C367" s="168">
        <v>0</v>
      </c>
      <c r="D367" s="219">
        <v>0</v>
      </c>
      <c r="E367" s="219">
        <v>0</v>
      </c>
    </row>
    <row r="368" spans="1:8" x14ac:dyDescent="0.25">
      <c r="A368" s="181" t="s">
        <v>217</v>
      </c>
      <c r="B368" s="182">
        <v>100</v>
      </c>
      <c r="C368" s="182">
        <v>100</v>
      </c>
      <c r="D368" s="183"/>
      <c r="E368" s="183"/>
    </row>
    <row r="369" spans="1:6" ht="15.75" thickBot="1" x14ac:dyDescent="0.3">
      <c r="A369" s="133" t="s">
        <v>75</v>
      </c>
      <c r="B369" s="160">
        <f>B370+B374+B379</f>
        <v>8500</v>
      </c>
      <c r="C369" s="160">
        <f>C370+C374+C379</f>
        <v>4600</v>
      </c>
      <c r="D369" s="160">
        <f>D370+D374+D379</f>
        <v>3656.2699999999995</v>
      </c>
      <c r="E369" s="161">
        <f>D369/C369*100</f>
        <v>79.4841304347826</v>
      </c>
    </row>
    <row r="370" spans="1:6" ht="16.5" thickTop="1" thickBot="1" x14ac:dyDescent="0.3">
      <c r="A370" s="134" t="s">
        <v>76</v>
      </c>
      <c r="B370" s="135">
        <f>SUM(B371:B373)</f>
        <v>1000</v>
      </c>
      <c r="C370" s="135">
        <f>SUM(C371:C373)</f>
        <v>800</v>
      </c>
      <c r="D370" s="301">
        <f>D371</f>
        <v>150</v>
      </c>
      <c r="E370" s="144">
        <f>D370/C370*100</f>
        <v>18.75</v>
      </c>
    </row>
    <row r="371" spans="1:6" ht="16.5" thickTop="1" thickBot="1" x14ac:dyDescent="0.3">
      <c r="A371" s="76" t="s">
        <v>77</v>
      </c>
      <c r="B371" s="85">
        <v>1000</v>
      </c>
      <c r="C371" s="85">
        <v>800</v>
      </c>
      <c r="D371" s="286">
        <v>150</v>
      </c>
      <c r="E371" s="145">
        <f>D371/C371*100</f>
        <v>18.75</v>
      </c>
    </row>
    <row r="372" spans="1:6" ht="16.5" thickTop="1" thickBot="1" x14ac:dyDescent="0.3">
      <c r="A372" s="76" t="s">
        <v>79</v>
      </c>
      <c r="B372" s="87">
        <v>0</v>
      </c>
      <c r="C372" s="85">
        <v>0</v>
      </c>
      <c r="D372" s="286">
        <v>0</v>
      </c>
      <c r="E372" s="145">
        <v>0</v>
      </c>
    </row>
    <row r="373" spans="1:6" ht="16.5" thickTop="1" thickBot="1" x14ac:dyDescent="0.3">
      <c r="A373" s="76" t="s">
        <v>204</v>
      </c>
      <c r="B373" s="87">
        <v>0</v>
      </c>
      <c r="C373" s="85">
        <v>0</v>
      </c>
      <c r="D373" s="286">
        <v>0</v>
      </c>
      <c r="E373" s="145">
        <v>0</v>
      </c>
      <c r="F373" s="16"/>
    </row>
    <row r="374" spans="1:6" ht="15.75" thickTop="1" x14ac:dyDescent="0.25">
      <c r="A374" s="169" t="s">
        <v>81</v>
      </c>
      <c r="B374" s="165">
        <f>SUM(B375:B378)</f>
        <v>1000</v>
      </c>
      <c r="C374" s="135">
        <f>SUM(C375:C378)</f>
        <v>400</v>
      </c>
      <c r="D374" s="135">
        <f>SUM(D375:D378)</f>
        <v>72.16</v>
      </c>
      <c r="E374" s="144">
        <f>D374/C374*100</f>
        <v>18.04</v>
      </c>
    </row>
    <row r="375" spans="1:6" x14ac:dyDescent="0.25">
      <c r="A375" s="78" t="s">
        <v>210</v>
      </c>
      <c r="B375" s="85">
        <v>100</v>
      </c>
      <c r="C375" s="85">
        <v>100</v>
      </c>
      <c r="D375" s="286">
        <v>72.16</v>
      </c>
      <c r="E375" s="145">
        <f>D375/C375*100</f>
        <v>72.16</v>
      </c>
    </row>
    <row r="376" spans="1:6" x14ac:dyDescent="0.25">
      <c r="A376" s="78" t="s">
        <v>83</v>
      </c>
      <c r="B376" s="85">
        <v>200</v>
      </c>
      <c r="C376" s="85">
        <v>200</v>
      </c>
      <c r="D376" s="286">
        <v>0</v>
      </c>
      <c r="E376" s="145">
        <v>0</v>
      </c>
    </row>
    <row r="377" spans="1:6" ht="15.75" thickBot="1" x14ac:dyDescent="0.3">
      <c r="A377" s="77" t="s">
        <v>218</v>
      </c>
      <c r="B377" s="255">
        <v>100</v>
      </c>
      <c r="C377" s="85">
        <v>0</v>
      </c>
      <c r="D377" s="286">
        <v>0</v>
      </c>
      <c r="E377" s="145">
        <v>0</v>
      </c>
    </row>
    <row r="378" spans="1:6" ht="16.5" thickTop="1" thickBot="1" x14ac:dyDescent="0.3">
      <c r="A378" s="77" t="s">
        <v>219</v>
      </c>
      <c r="B378" s="85">
        <v>600</v>
      </c>
      <c r="C378" s="85">
        <v>100</v>
      </c>
      <c r="D378" s="286">
        <v>0</v>
      </c>
      <c r="E378" s="145">
        <v>0</v>
      </c>
    </row>
    <row r="379" spans="1:6" ht="16.5" thickTop="1" thickBot="1" x14ac:dyDescent="0.3">
      <c r="A379" s="134" t="s">
        <v>88</v>
      </c>
      <c r="B379" s="135">
        <f>SUM(B380:B393)</f>
        <v>6500</v>
      </c>
      <c r="C379" s="135">
        <f>SUM(C380:C393)</f>
        <v>3400</v>
      </c>
      <c r="D379" s="135">
        <f>SUM(D380:D393)</f>
        <v>3434.1099999999997</v>
      </c>
      <c r="E379" s="186">
        <f>D379/C379*100</f>
        <v>101.00323529411763</v>
      </c>
    </row>
    <row r="380" spans="1:6" ht="16.5" thickTop="1" thickBot="1" x14ac:dyDescent="0.3">
      <c r="A380" s="76" t="s">
        <v>182</v>
      </c>
      <c r="B380" s="85">
        <v>100</v>
      </c>
      <c r="C380" s="85">
        <v>100</v>
      </c>
      <c r="D380" s="286">
        <v>11.03</v>
      </c>
      <c r="E380" s="145">
        <f>D380/C380*100</f>
        <v>11.03</v>
      </c>
    </row>
    <row r="381" spans="1:6" ht="16.5" thickTop="1" thickBot="1" x14ac:dyDescent="0.3">
      <c r="A381" s="76" t="s">
        <v>181</v>
      </c>
      <c r="B381" s="85">
        <v>100</v>
      </c>
      <c r="C381" s="85">
        <v>100</v>
      </c>
      <c r="D381" s="286">
        <v>0</v>
      </c>
      <c r="E381" s="145">
        <f>D381/C381*100</f>
        <v>0</v>
      </c>
    </row>
    <row r="382" spans="1:6" ht="16.5" thickTop="1" thickBot="1" x14ac:dyDescent="0.3">
      <c r="A382" s="76" t="s">
        <v>91</v>
      </c>
      <c r="B382" s="85">
        <v>0</v>
      </c>
      <c r="C382" s="85">
        <v>100</v>
      </c>
      <c r="D382" s="286">
        <v>70.84</v>
      </c>
      <c r="E382" s="145">
        <f>D382/C382*100</f>
        <v>70.84</v>
      </c>
    </row>
    <row r="383" spans="1:6" ht="16.5" thickTop="1" thickBot="1" x14ac:dyDescent="0.3">
      <c r="A383" s="76" t="s">
        <v>200</v>
      </c>
      <c r="B383" s="85">
        <v>0</v>
      </c>
      <c r="C383" s="85">
        <v>0</v>
      </c>
      <c r="D383" s="286">
        <v>0</v>
      </c>
      <c r="E383" s="145">
        <v>0</v>
      </c>
    </row>
    <row r="384" spans="1:6" ht="16.5" thickTop="1" thickBot="1" x14ac:dyDescent="0.3">
      <c r="A384" s="76" t="s">
        <v>95</v>
      </c>
      <c r="B384" s="85">
        <v>4700</v>
      </c>
      <c r="C384" s="85">
        <v>1600</v>
      </c>
      <c r="D384" s="286">
        <v>3120</v>
      </c>
      <c r="E384" s="287">
        <f>D384/C384*100</f>
        <v>195</v>
      </c>
    </row>
    <row r="385" spans="1:5" ht="16.5" thickTop="1" thickBot="1" x14ac:dyDescent="0.3">
      <c r="A385" s="76" t="s">
        <v>201</v>
      </c>
      <c r="B385" s="85">
        <v>100</v>
      </c>
      <c r="C385" s="85">
        <v>100</v>
      </c>
      <c r="D385" s="286">
        <v>0</v>
      </c>
      <c r="E385" s="145">
        <v>0</v>
      </c>
    </row>
    <row r="386" spans="1:5" ht="16.5" thickTop="1" thickBot="1" x14ac:dyDescent="0.3">
      <c r="A386" s="76" t="s">
        <v>97</v>
      </c>
      <c r="B386" s="85">
        <v>800</v>
      </c>
      <c r="C386" s="85">
        <v>100</v>
      </c>
      <c r="D386" s="286">
        <v>0</v>
      </c>
      <c r="E386" s="145">
        <f>D386/C386*100</f>
        <v>0</v>
      </c>
    </row>
    <row r="387" spans="1:5" ht="16.5" thickTop="1" thickBot="1" x14ac:dyDescent="0.3">
      <c r="A387" s="76" t="s">
        <v>177</v>
      </c>
      <c r="B387" s="85">
        <v>100</v>
      </c>
      <c r="C387" s="85">
        <v>0</v>
      </c>
      <c r="D387" s="286">
        <f t="shared" ref="D387" si="12">C387/B387*100</f>
        <v>0</v>
      </c>
      <c r="E387" s="145">
        <v>0</v>
      </c>
    </row>
    <row r="388" spans="1:5" ht="16.5" thickTop="1" thickBot="1" x14ac:dyDescent="0.3">
      <c r="A388" s="76" t="s">
        <v>103</v>
      </c>
      <c r="B388" s="85">
        <v>400</v>
      </c>
      <c r="C388" s="85">
        <v>1100</v>
      </c>
      <c r="D388" s="286">
        <v>232.24</v>
      </c>
      <c r="E388" s="145">
        <f>D388/C388*100</f>
        <v>21.112727272727273</v>
      </c>
    </row>
    <row r="389" spans="1:5" ht="16.5" thickTop="1" thickBot="1" x14ac:dyDescent="0.3">
      <c r="A389" s="76" t="s">
        <v>104</v>
      </c>
      <c r="B389" s="85">
        <v>100</v>
      </c>
      <c r="C389" s="85">
        <v>100</v>
      </c>
      <c r="D389" s="286">
        <v>0</v>
      </c>
      <c r="E389" s="145">
        <v>0</v>
      </c>
    </row>
    <row r="390" spans="1:5" ht="16.5" thickTop="1" thickBot="1" x14ac:dyDescent="0.3">
      <c r="A390" s="76" t="s">
        <v>205</v>
      </c>
      <c r="B390" s="85">
        <v>0</v>
      </c>
      <c r="C390" s="85">
        <v>0</v>
      </c>
      <c r="D390" s="286">
        <v>0</v>
      </c>
      <c r="E390" s="145">
        <v>0</v>
      </c>
    </row>
    <row r="391" spans="1:5" ht="16.5" thickTop="1" thickBot="1" x14ac:dyDescent="0.3">
      <c r="A391" s="76" t="s">
        <v>106</v>
      </c>
      <c r="B391" s="85">
        <v>0</v>
      </c>
      <c r="C391" s="85">
        <v>0</v>
      </c>
      <c r="D391" s="286">
        <v>0</v>
      </c>
      <c r="E391" s="145">
        <v>0</v>
      </c>
    </row>
    <row r="392" spans="1:5" ht="16.5" thickTop="1" thickBot="1" x14ac:dyDescent="0.3">
      <c r="A392" s="91" t="s">
        <v>169</v>
      </c>
      <c r="B392" s="85">
        <v>100</v>
      </c>
      <c r="C392" s="85">
        <v>100</v>
      </c>
      <c r="D392" s="286">
        <v>0</v>
      </c>
      <c r="E392" s="145">
        <v>0</v>
      </c>
    </row>
    <row r="393" spans="1:5" ht="16.5" thickTop="1" thickBot="1" x14ac:dyDescent="0.3">
      <c r="A393" s="91" t="s">
        <v>206</v>
      </c>
      <c r="B393" s="85">
        <v>0</v>
      </c>
      <c r="C393" s="85">
        <v>0</v>
      </c>
      <c r="D393" s="286">
        <v>0</v>
      </c>
      <c r="E393" s="145">
        <v>0</v>
      </c>
    </row>
    <row r="394" spans="1:5" ht="16.5" thickTop="1" thickBot="1" x14ac:dyDescent="0.3">
      <c r="A394" s="136" t="s">
        <v>166</v>
      </c>
      <c r="B394" s="137">
        <f>B369+B365</f>
        <v>8600</v>
      </c>
      <c r="C394" s="137">
        <f>C369+C365</f>
        <v>4700</v>
      </c>
      <c r="D394" s="137">
        <f>D369+D365</f>
        <v>3656.2699999999995</v>
      </c>
      <c r="E394" s="146">
        <f>D394/C394*100</f>
        <v>77.792978723404246</v>
      </c>
    </row>
    <row r="395" spans="1:5" ht="16.5" thickTop="1" thickBot="1" x14ac:dyDescent="0.3">
      <c r="A395" s="26" t="s">
        <v>211</v>
      </c>
      <c r="B395" s="26"/>
      <c r="C395" s="26"/>
      <c r="D395" s="26"/>
      <c r="E395" s="26"/>
    </row>
    <row r="396" spans="1:5" ht="16.5" thickTop="1" thickBot="1" x14ac:dyDescent="0.3">
      <c r="A396" s="76" t="s">
        <v>128</v>
      </c>
      <c r="B396" s="302">
        <v>100</v>
      </c>
      <c r="C396" s="302">
        <v>100</v>
      </c>
      <c r="D396" s="302">
        <v>83.54</v>
      </c>
      <c r="E396" s="302">
        <f>D396/C396*100</f>
        <v>83.54</v>
      </c>
    </row>
    <row r="397" spans="1:5" ht="16.5" thickTop="1" thickBot="1" x14ac:dyDescent="0.3">
      <c r="A397" s="136" t="s">
        <v>212</v>
      </c>
      <c r="B397" s="170">
        <f>B394+B396</f>
        <v>8700</v>
      </c>
      <c r="C397" s="170">
        <f>C394+C396</f>
        <v>4800</v>
      </c>
      <c r="D397" s="170">
        <f>D394+D396</f>
        <v>3739.8099999999995</v>
      </c>
      <c r="E397" s="171">
        <f>D397/C397*100</f>
        <v>77.912708333333327</v>
      </c>
    </row>
    <row r="398" spans="1:5" ht="15.75" thickTop="1" x14ac:dyDescent="0.25">
      <c r="A398" s="1" t="s">
        <v>254</v>
      </c>
      <c r="B398" s="109"/>
      <c r="C398" s="109"/>
      <c r="D398" s="109"/>
      <c r="E398" s="109"/>
    </row>
    <row r="399" spans="1:5" x14ac:dyDescent="0.25">
      <c r="A399" s="1" t="s">
        <v>179</v>
      </c>
      <c r="B399" s="109"/>
      <c r="C399" s="109"/>
      <c r="D399" s="109"/>
      <c r="E399" s="109"/>
    </row>
    <row r="400" spans="1:5" x14ac:dyDescent="0.25">
      <c r="A400" s="1" t="s">
        <v>187</v>
      </c>
      <c r="B400" s="109"/>
      <c r="C400" s="109"/>
      <c r="D400" s="109"/>
      <c r="E400" s="109"/>
    </row>
    <row r="401" spans="1:5" ht="30" x14ac:dyDescent="0.25">
      <c r="A401" s="138" t="s">
        <v>259</v>
      </c>
      <c r="B401" s="139" t="s">
        <v>250</v>
      </c>
      <c r="C401" s="256" t="s">
        <v>238</v>
      </c>
      <c r="D401" s="258" t="s">
        <v>236</v>
      </c>
      <c r="E401" s="257" t="s">
        <v>155</v>
      </c>
    </row>
    <row r="402" spans="1:5" x14ac:dyDescent="0.25">
      <c r="A402" s="70">
        <v>1</v>
      </c>
      <c r="B402" s="71">
        <v>2</v>
      </c>
      <c r="C402" s="72">
        <v>3</v>
      </c>
      <c r="D402" s="71">
        <v>4</v>
      </c>
      <c r="E402" s="71" t="s">
        <v>156</v>
      </c>
    </row>
    <row r="403" spans="1:5" ht="15.75" thickBot="1" x14ac:dyDescent="0.3">
      <c r="A403" s="140" t="s">
        <v>75</v>
      </c>
      <c r="B403" s="141">
        <f>B404</f>
        <v>0</v>
      </c>
      <c r="C403" s="141">
        <f>C404</f>
        <v>100</v>
      </c>
      <c r="D403" s="141">
        <f>D404</f>
        <v>1393.81</v>
      </c>
      <c r="E403" s="141">
        <f>D403/C403*100</f>
        <v>1393.81</v>
      </c>
    </row>
    <row r="404" spans="1:5" ht="16.5" thickTop="1" thickBot="1" x14ac:dyDescent="0.3">
      <c r="A404" s="142" t="s">
        <v>88</v>
      </c>
      <c r="B404" s="143">
        <f>B405</f>
        <v>0</v>
      </c>
      <c r="C404" s="143">
        <f>SUM(C405)</f>
        <v>100</v>
      </c>
      <c r="D404" s="143">
        <f>D405</f>
        <v>1393.81</v>
      </c>
      <c r="E404" s="143">
        <f>D404/C404*100</f>
        <v>1393.81</v>
      </c>
    </row>
    <row r="405" spans="1:5" ht="15.75" thickTop="1" x14ac:dyDescent="0.25">
      <c r="A405" s="91" t="s">
        <v>181</v>
      </c>
      <c r="B405" s="93">
        <v>0</v>
      </c>
      <c r="C405" s="253">
        <v>100</v>
      </c>
      <c r="D405" s="253">
        <v>1393.81</v>
      </c>
      <c r="E405" s="253">
        <f>D405/C405*100</f>
        <v>1393.81</v>
      </c>
    </row>
    <row r="406" spans="1:5" ht="15.75" thickBot="1" x14ac:dyDescent="0.3">
      <c r="A406" s="259" t="s">
        <v>166</v>
      </c>
      <c r="B406" s="260">
        <f>B403</f>
        <v>0</v>
      </c>
      <c r="C406" s="260">
        <f>C405</f>
        <v>100</v>
      </c>
      <c r="D406" s="260">
        <f>D403</f>
        <v>1393.81</v>
      </c>
      <c r="E406" s="260">
        <f>E403</f>
        <v>1393.81</v>
      </c>
    </row>
    <row r="407" spans="1:5" ht="15.75" thickBot="1" x14ac:dyDescent="0.3">
      <c r="A407" s="196"/>
      <c r="B407" s="109"/>
      <c r="C407" s="109"/>
      <c r="D407" s="109"/>
      <c r="E407" s="109"/>
    </row>
    <row r="408" spans="1:5" ht="16.5" thickTop="1" thickBot="1" x14ac:dyDescent="0.3">
      <c r="A408" s="26"/>
      <c r="B408" s="109"/>
      <c r="C408" s="109"/>
      <c r="D408" s="109"/>
    </row>
    <row r="409" spans="1:5" ht="15.75" thickTop="1" x14ac:dyDescent="0.25">
      <c r="A409" s="1" t="s">
        <v>254</v>
      </c>
      <c r="B409" s="109"/>
      <c r="C409" s="109"/>
      <c r="D409" s="109"/>
    </row>
    <row r="410" spans="1:5" x14ac:dyDescent="0.25">
      <c r="A410" s="1" t="s">
        <v>220</v>
      </c>
      <c r="B410" s="109"/>
      <c r="C410" s="109"/>
      <c r="D410" s="109"/>
    </row>
    <row r="411" spans="1:5" x14ac:dyDescent="0.25">
      <c r="A411" s="1" t="s">
        <v>221</v>
      </c>
      <c r="B411" s="109"/>
      <c r="C411" s="109"/>
      <c r="D411" s="109"/>
    </row>
    <row r="412" spans="1:5" ht="30" x14ac:dyDescent="0.25">
      <c r="A412" s="147" t="s">
        <v>259</v>
      </c>
      <c r="B412" s="261" t="s">
        <v>250</v>
      </c>
      <c r="C412" s="262" t="s">
        <v>238</v>
      </c>
      <c r="D412" s="262" t="s">
        <v>236</v>
      </c>
      <c r="E412" s="152" t="s">
        <v>155</v>
      </c>
    </row>
    <row r="413" spans="1:5" x14ac:dyDescent="0.25">
      <c r="A413" s="148">
        <v>1</v>
      </c>
      <c r="B413" s="149">
        <v>2</v>
      </c>
      <c r="C413" s="150">
        <v>3</v>
      </c>
      <c r="D413" s="149">
        <v>4</v>
      </c>
      <c r="E413" s="149" t="s">
        <v>156</v>
      </c>
    </row>
    <row r="414" spans="1:5" ht="15.75" thickBot="1" x14ac:dyDescent="0.3">
      <c r="A414" s="153" t="s">
        <v>222</v>
      </c>
      <c r="B414" s="154">
        <f>B415</f>
        <v>0</v>
      </c>
      <c r="C414" s="154">
        <f>C415</f>
        <v>7000</v>
      </c>
      <c r="D414" s="154">
        <v>0</v>
      </c>
      <c r="E414" s="154">
        <v>0</v>
      </c>
    </row>
    <row r="415" spans="1:5" ht="16.5" thickTop="1" thickBot="1" x14ac:dyDescent="0.3">
      <c r="A415" s="136" t="s">
        <v>223</v>
      </c>
      <c r="B415" s="137">
        <f>SUM(B416:B418)</f>
        <v>0</v>
      </c>
      <c r="C415" s="137">
        <f>SUM(C416:C418)</f>
        <v>7000</v>
      </c>
      <c r="D415" s="137">
        <v>0</v>
      </c>
      <c r="E415" s="137">
        <v>0</v>
      </c>
    </row>
    <row r="416" spans="1:5" ht="16.5" thickTop="1" thickBot="1" x14ac:dyDescent="0.3">
      <c r="A416" s="263" t="s">
        <v>183</v>
      </c>
      <c r="B416" s="5">
        <v>0</v>
      </c>
      <c r="C416" s="5">
        <v>2000</v>
      </c>
      <c r="D416" s="5">
        <v>0</v>
      </c>
      <c r="E416" s="5">
        <v>0</v>
      </c>
    </row>
    <row r="417" spans="1:6" ht="16.5" thickTop="1" thickBot="1" x14ac:dyDescent="0.3">
      <c r="A417" s="263" t="s">
        <v>128</v>
      </c>
      <c r="B417" s="8">
        <v>0</v>
      </c>
      <c r="C417" s="264">
        <v>1000</v>
      </c>
      <c r="D417" s="5">
        <v>0</v>
      </c>
      <c r="E417" s="5">
        <v>0</v>
      </c>
    </row>
    <row r="418" spans="1:6" ht="16.5" thickTop="1" thickBot="1" x14ac:dyDescent="0.3">
      <c r="A418" s="263" t="s">
        <v>224</v>
      </c>
      <c r="B418" s="8">
        <v>0</v>
      </c>
      <c r="C418" s="8">
        <v>4000</v>
      </c>
      <c r="D418" s="8">
        <v>0</v>
      </c>
      <c r="E418" s="8">
        <v>0</v>
      </c>
    </row>
    <row r="419" spans="1:6" ht="16.5" thickTop="1" thickBot="1" x14ac:dyDescent="0.3">
      <c r="A419" s="155" t="s">
        <v>166</v>
      </c>
      <c r="B419" s="156">
        <f>B414</f>
        <v>0</v>
      </c>
      <c r="C419" s="156">
        <f>C414</f>
        <v>7000</v>
      </c>
      <c r="D419" s="156">
        <v>0</v>
      </c>
      <c r="E419" s="156">
        <v>0</v>
      </c>
    </row>
    <row r="420" spans="1:6" ht="15.75" thickTop="1" x14ac:dyDescent="0.25">
      <c r="A420" s="1" t="s">
        <v>254</v>
      </c>
      <c r="B420" s="184"/>
      <c r="C420" s="184"/>
      <c r="D420" s="184"/>
    </row>
    <row r="421" spans="1:6" x14ac:dyDescent="0.25">
      <c r="A421" s="1" t="s">
        <v>220</v>
      </c>
      <c r="B421" s="184"/>
      <c r="C421" s="184"/>
      <c r="D421" s="184"/>
    </row>
    <row r="422" spans="1:6" x14ac:dyDescent="0.25">
      <c r="A422" s="1" t="s">
        <v>225</v>
      </c>
      <c r="B422" s="184"/>
      <c r="C422" s="184"/>
      <c r="D422" s="184"/>
    </row>
    <row r="423" spans="1:6" ht="30" x14ac:dyDescent="0.25">
      <c r="A423" s="147" t="s">
        <v>259</v>
      </c>
      <c r="B423" s="151" t="s">
        <v>250</v>
      </c>
      <c r="C423" s="262" t="s">
        <v>238</v>
      </c>
      <c r="D423" s="262" t="s">
        <v>236</v>
      </c>
      <c r="E423" s="262" t="s">
        <v>155</v>
      </c>
    </row>
    <row r="424" spans="1:6" x14ac:dyDescent="0.25">
      <c r="A424" s="148">
        <v>1</v>
      </c>
      <c r="B424" s="149">
        <v>2</v>
      </c>
      <c r="C424" s="150">
        <v>3</v>
      </c>
      <c r="D424" s="149">
        <v>4</v>
      </c>
      <c r="E424" s="149" t="s">
        <v>156</v>
      </c>
    </row>
    <row r="425" spans="1:6" ht="15.75" thickBot="1" x14ac:dyDescent="0.3">
      <c r="A425" s="153" t="s">
        <v>222</v>
      </c>
      <c r="B425" s="154">
        <f>B426</f>
        <v>100</v>
      </c>
      <c r="C425" s="154">
        <f>C426</f>
        <v>100</v>
      </c>
      <c r="D425" s="154">
        <f>D426</f>
        <v>83.54</v>
      </c>
      <c r="E425" s="154">
        <f>D425/C425*100</f>
        <v>83.54</v>
      </c>
    </row>
    <row r="426" spans="1:6" ht="16.5" thickTop="1" thickBot="1" x14ac:dyDescent="0.3">
      <c r="A426" s="136" t="s">
        <v>223</v>
      </c>
      <c r="B426" s="137">
        <f>B427</f>
        <v>100</v>
      </c>
      <c r="C426" s="137">
        <f>+C427</f>
        <v>100</v>
      </c>
      <c r="D426" s="137">
        <f>+D427</f>
        <v>83.54</v>
      </c>
      <c r="E426" s="137">
        <v>83.54</v>
      </c>
    </row>
    <row r="427" spans="1:6" ht="16.5" thickTop="1" thickBot="1" x14ac:dyDescent="0.3">
      <c r="A427" s="26" t="s">
        <v>128</v>
      </c>
      <c r="B427" s="16">
        <v>100</v>
      </c>
      <c r="C427" s="8">
        <v>100</v>
      </c>
      <c r="D427" s="8">
        <v>83.54</v>
      </c>
      <c r="E427" s="8">
        <v>83.54</v>
      </c>
    </row>
    <row r="428" spans="1:6" ht="16.5" thickTop="1" thickBot="1" x14ac:dyDescent="0.3">
      <c r="A428" s="155" t="s">
        <v>166</v>
      </c>
      <c r="B428" s="156">
        <f>B426</f>
        <v>100</v>
      </c>
      <c r="C428" s="156">
        <f>C426</f>
        <v>100</v>
      </c>
      <c r="D428" s="156">
        <f>D425</f>
        <v>83.54</v>
      </c>
      <c r="E428" s="156">
        <f>D428/C428*100</f>
        <v>83.54</v>
      </c>
    </row>
    <row r="429" spans="1:6" ht="16.5" thickTop="1" x14ac:dyDescent="0.25">
      <c r="A429" s="111" t="s">
        <v>185</v>
      </c>
      <c r="B429" s="114">
        <v>762600</v>
      </c>
      <c r="C429" s="114">
        <v>747500</v>
      </c>
      <c r="D429" s="114">
        <f>D428+D406+D397+D359+D320</f>
        <v>224600.00000000003</v>
      </c>
      <c r="E429" s="114">
        <f>D429/C429*100</f>
        <v>30.046822742474923</v>
      </c>
    </row>
    <row r="430" spans="1:6" ht="16.5" thickBot="1" x14ac:dyDescent="0.3">
      <c r="A430" s="266"/>
      <c r="B430" s="265"/>
      <c r="C430" s="265"/>
      <c r="D430" s="265"/>
      <c r="E430" s="265"/>
    </row>
    <row r="431" spans="1:6" ht="15.75" thickBot="1" x14ac:dyDescent="0.3">
      <c r="A431" s="288" t="s">
        <v>261</v>
      </c>
      <c r="B431" s="289"/>
      <c r="C431" s="289"/>
      <c r="D431" s="289"/>
      <c r="E431" s="290"/>
    </row>
    <row r="432" spans="1:6" x14ac:dyDescent="0.25">
      <c r="A432" s="1" t="s">
        <v>260</v>
      </c>
      <c r="F432" s="16"/>
    </row>
    <row r="433" spans="1:6" x14ac:dyDescent="0.25">
      <c r="A433" s="1" t="s">
        <v>262</v>
      </c>
      <c r="F433" s="16"/>
    </row>
    <row r="434" spans="1:6" ht="30" x14ac:dyDescent="0.25">
      <c r="A434" s="147" t="s">
        <v>259</v>
      </c>
      <c r="B434" s="151" t="s">
        <v>250</v>
      </c>
      <c r="C434" s="262" t="s">
        <v>238</v>
      </c>
      <c r="D434" s="262" t="s">
        <v>236</v>
      </c>
      <c r="E434" s="262" t="s">
        <v>155</v>
      </c>
      <c r="F434" s="16"/>
    </row>
    <row r="435" spans="1:6" x14ac:dyDescent="0.25">
      <c r="A435" s="148">
        <v>1</v>
      </c>
      <c r="B435" s="149">
        <v>2</v>
      </c>
      <c r="C435" s="150">
        <v>3</v>
      </c>
      <c r="D435" s="149">
        <v>4</v>
      </c>
      <c r="E435" s="149" t="s">
        <v>156</v>
      </c>
    </row>
    <row r="436" spans="1:6" ht="15.75" thickBot="1" x14ac:dyDescent="0.3">
      <c r="A436" s="267" t="s">
        <v>263</v>
      </c>
      <c r="B436" s="268">
        <v>762600</v>
      </c>
      <c r="C436" s="268">
        <v>747500</v>
      </c>
      <c r="D436" s="268">
        <v>224600</v>
      </c>
      <c r="E436" s="268">
        <f>D436/C436*100</f>
        <v>30.046822742474916</v>
      </c>
    </row>
    <row r="437" spans="1:6" ht="15.75" thickTop="1" x14ac:dyDescent="0.25">
      <c r="A437" s="269"/>
      <c r="B437" s="270"/>
      <c r="C437" s="270"/>
      <c r="D437" s="270"/>
      <c r="E437" s="270"/>
    </row>
    <row r="438" spans="1:6" x14ac:dyDescent="0.25">
      <c r="A438" s="271" t="s">
        <v>240</v>
      </c>
      <c r="B438" s="270"/>
      <c r="C438" s="270"/>
      <c r="D438" s="270"/>
      <c r="E438" s="270"/>
    </row>
    <row r="439" spans="1:6" x14ac:dyDescent="0.25">
      <c r="D439" s="16"/>
      <c r="F439" s="16"/>
    </row>
    <row r="440" spans="1:6" x14ac:dyDescent="0.25">
      <c r="A440" t="s">
        <v>188</v>
      </c>
    </row>
    <row r="441" spans="1:6" x14ac:dyDescent="0.25">
      <c r="A441" s="1" t="s">
        <v>189</v>
      </c>
    </row>
    <row r="442" spans="1:6" x14ac:dyDescent="0.25">
      <c r="A442" s="1" t="s">
        <v>190</v>
      </c>
    </row>
    <row r="447" spans="1:6" x14ac:dyDescent="0.25">
      <c r="E447" s="1" t="s">
        <v>191</v>
      </c>
    </row>
    <row r="448" spans="1:6" x14ac:dyDescent="0.25">
      <c r="E448" s="1" t="s">
        <v>192</v>
      </c>
    </row>
  </sheetData>
  <mergeCells count="12">
    <mergeCell ref="A4:D4"/>
    <mergeCell ref="A5:D5"/>
    <mergeCell ref="A27:D27"/>
    <mergeCell ref="A28:D28"/>
    <mergeCell ref="A29:D29"/>
    <mergeCell ref="A431:E431"/>
    <mergeCell ref="A223:E224"/>
    <mergeCell ref="A167:E167"/>
    <mergeCell ref="A222:D222"/>
    <mergeCell ref="A6:E6"/>
    <mergeCell ref="A165:D165"/>
    <mergeCell ref="A166:D166"/>
  </mergeCells>
  <phoneticPr fontId="1" type="noConversion"/>
  <pageMargins left="0.25" right="0.25" top="0.75" bottom="0.75" header="0.3" footer="0.3"/>
  <pageSetup paperSize="9" scale="86" fitToHeight="0" orientation="landscape" horizontalDpi="4294967293" r:id="rId1"/>
  <cellWatches>
    <cellWatch r="B429"/>
  </cellWatches>
  <ignoredErrors>
    <ignoredError sqref="C11 B171:D171 B178:D178 B184 B50 D34 D74 D103 B98 D150 C184:D184 B191:D191 B200:D200 C308:D308" formulaRange="1"/>
    <ignoredError sqref="B216:C216 B218 B220" unlockedFormula="1"/>
    <ignoredError sqref="D69 D91 B122 B120 C15 E33 D89:E89 E90 E161 E330 C406 C303 C317 E314 C348 C404 C332" formula="1"/>
    <ignoredError sqref="E142" evalError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E41C8-2A10-4EDE-8C25-6C013126646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POGON_IZVRŠENJE 2024_30_6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Graziella Bokor</dc:creator>
  <cp:lastModifiedBy>Graziella  Bokor</cp:lastModifiedBy>
  <cp:lastPrinted>2023-03-22T18:03:18Z</cp:lastPrinted>
  <dcterms:created xsi:type="dcterms:W3CDTF">2021-03-12T10:05:10Z</dcterms:created>
  <dcterms:modified xsi:type="dcterms:W3CDTF">2024-07-29T06:46:42Z</dcterms:modified>
</cp:coreProperties>
</file>