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Grace\Desktop\IZVRŠENJE 2024\"/>
    </mc:Choice>
  </mc:AlternateContent>
  <xr:revisionPtr revIDLastSave="0" documentId="13_ncr:1_{D0DD5C02-11D9-4DED-B615-71500C85D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GON_IZVRŠENJ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1" l="1"/>
  <c r="B377" i="1"/>
  <c r="B344" i="1"/>
  <c r="B203" i="1"/>
  <c r="F58" i="1"/>
  <c r="G35" i="1"/>
  <c r="F35" i="1"/>
  <c r="H496" i="1"/>
  <c r="H497" i="1"/>
  <c r="H498" i="1"/>
  <c r="G496" i="1"/>
  <c r="G497" i="1"/>
  <c r="G498" i="1"/>
  <c r="F496" i="1"/>
  <c r="F497" i="1"/>
  <c r="C496" i="1"/>
  <c r="C497" i="1"/>
  <c r="C478" i="1"/>
  <c r="C476" i="1" s="1"/>
  <c r="C475" i="1"/>
  <c r="C474" i="1" s="1"/>
  <c r="C465" i="1"/>
  <c r="C466" i="1"/>
  <c r="C46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44" i="1"/>
  <c r="C433" i="1"/>
  <c r="C432" i="1" s="1"/>
  <c r="C429" i="1"/>
  <c r="C428" i="1" s="1"/>
  <c r="C410" i="1"/>
  <c r="C406" i="1"/>
  <c r="C405" i="1" s="1"/>
  <c r="C397" i="1"/>
  <c r="C398" i="1"/>
  <c r="C399" i="1"/>
  <c r="C400" i="1"/>
  <c r="C401" i="1"/>
  <c r="C402" i="1"/>
  <c r="C403" i="1"/>
  <c r="C404" i="1"/>
  <c r="C396" i="1"/>
  <c r="C393" i="1"/>
  <c r="C394" i="1"/>
  <c r="C392" i="1"/>
  <c r="C390" i="1"/>
  <c r="C387" i="1"/>
  <c r="C386" i="1" s="1"/>
  <c r="C385" i="1"/>
  <c r="C384" i="1" s="1"/>
  <c r="C376" i="1"/>
  <c r="C375" i="1"/>
  <c r="C374" i="1"/>
  <c r="D368" i="1"/>
  <c r="D367" i="1" s="1"/>
  <c r="C363" i="1"/>
  <c r="C362" i="1" s="1"/>
  <c r="C359" i="1"/>
  <c r="C360" i="1"/>
  <c r="C361" i="1"/>
  <c r="C358" i="1"/>
  <c r="C355" i="1"/>
  <c r="C353" i="1" s="1"/>
  <c r="C352" i="1"/>
  <c r="C351" i="1" s="1"/>
  <c r="C290" i="1"/>
  <c r="C336" i="1"/>
  <c r="C337" i="1"/>
  <c r="C338" i="1"/>
  <c r="C339" i="1"/>
  <c r="C340" i="1"/>
  <c r="C341" i="1"/>
  <c r="C342" i="1"/>
  <c r="C335" i="1"/>
  <c r="C333" i="1"/>
  <c r="C332" i="1" s="1"/>
  <c r="C331" i="1"/>
  <c r="C296" i="1"/>
  <c r="C297" i="1"/>
  <c r="C298" i="1"/>
  <c r="C299" i="1"/>
  <c r="C300" i="1"/>
  <c r="C301" i="1"/>
  <c r="C295" i="1"/>
  <c r="C289" i="1"/>
  <c r="C269" i="1"/>
  <c r="C270" i="1"/>
  <c r="C271" i="1"/>
  <c r="C272" i="1"/>
  <c r="C273" i="1"/>
  <c r="C268" i="1"/>
  <c r="C267" i="1" s="1"/>
  <c r="C257" i="1"/>
  <c r="F257" i="1" s="1"/>
  <c r="C258" i="1"/>
  <c r="C259" i="1"/>
  <c r="F259" i="1" s="1"/>
  <c r="C260" i="1"/>
  <c r="F260" i="1" s="1"/>
  <c r="C261" i="1"/>
  <c r="F261" i="1" s="1"/>
  <c r="C262" i="1"/>
  <c r="C263" i="1"/>
  <c r="F263" i="1" s="1"/>
  <c r="C264" i="1"/>
  <c r="F264" i="1" s="1"/>
  <c r="C256" i="1"/>
  <c r="C250" i="1"/>
  <c r="C251" i="1"/>
  <c r="C252" i="1"/>
  <c r="C253" i="1"/>
  <c r="C254" i="1"/>
  <c r="C249" i="1"/>
  <c r="C246" i="1"/>
  <c r="C247" i="1"/>
  <c r="C245" i="1"/>
  <c r="C241" i="1"/>
  <c r="C239" i="1"/>
  <c r="C238" i="1" s="1"/>
  <c r="C237" i="1"/>
  <c r="C236" i="1" s="1"/>
  <c r="E187" i="1"/>
  <c r="E182" i="1"/>
  <c r="E210" i="1"/>
  <c r="C208" i="1"/>
  <c r="C204" i="1"/>
  <c r="C200" i="1"/>
  <c r="C197" i="1"/>
  <c r="C194" i="1" s="1"/>
  <c r="C189" i="1"/>
  <c r="C188" i="1" s="1"/>
  <c r="C183" i="1"/>
  <c r="C177" i="1"/>
  <c r="C176" i="1"/>
  <c r="C175" i="1" s="1"/>
  <c r="C162" i="1"/>
  <c r="C161" i="1"/>
  <c r="C160" i="1" s="1"/>
  <c r="C156" i="1"/>
  <c r="C157" i="1"/>
  <c r="C158" i="1"/>
  <c r="C159" i="1"/>
  <c r="C155" i="1"/>
  <c r="C136" i="1"/>
  <c r="C135" i="1" s="1"/>
  <c r="C132" i="1" s="1"/>
  <c r="C126" i="1"/>
  <c r="C127" i="1"/>
  <c r="C128" i="1"/>
  <c r="C129" i="1"/>
  <c r="C130" i="1"/>
  <c r="C131" i="1"/>
  <c r="C125" i="1"/>
  <c r="C123" i="1"/>
  <c r="C122" i="1" s="1"/>
  <c r="C120" i="1"/>
  <c r="C121" i="1"/>
  <c r="C114" i="1"/>
  <c r="C115" i="1"/>
  <c r="C116" i="1"/>
  <c r="C117" i="1"/>
  <c r="C118" i="1"/>
  <c r="C113" i="1"/>
  <c r="C111" i="1"/>
  <c r="C110" i="1"/>
  <c r="C109" i="1"/>
  <c r="C108" i="1"/>
  <c r="C105" i="1" s="1"/>
  <c r="C107" i="1"/>
  <c r="C106" i="1"/>
  <c r="C102" i="1"/>
  <c r="C98" i="1"/>
  <c r="C96" i="1" s="1"/>
  <c r="C95" i="1"/>
  <c r="C94" i="1" s="1"/>
  <c r="C93" i="1"/>
  <c r="C80" i="1"/>
  <c r="C79" i="1"/>
  <c r="C78" i="1" s="1"/>
  <c r="C77" i="1" s="1"/>
  <c r="C72" i="1"/>
  <c r="C67" i="1"/>
  <c r="C56" i="1"/>
  <c r="C54" i="1" s="1"/>
  <c r="C50" i="1"/>
  <c r="C46" i="1"/>
  <c r="C36" i="1"/>
  <c r="G10" i="1"/>
  <c r="F10" i="1"/>
  <c r="G36" i="1"/>
  <c r="F479" i="1"/>
  <c r="G451" i="1"/>
  <c r="F451" i="1"/>
  <c r="F449" i="1"/>
  <c r="G449" i="1"/>
  <c r="G446" i="1"/>
  <c r="G403" i="1"/>
  <c r="G402" i="1"/>
  <c r="F402" i="1"/>
  <c r="F339" i="1"/>
  <c r="F338" i="1"/>
  <c r="F335" i="1"/>
  <c r="G136" i="1"/>
  <c r="G138" i="1"/>
  <c r="F136" i="1"/>
  <c r="F138" i="1"/>
  <c r="F139" i="1"/>
  <c r="G126" i="1"/>
  <c r="G127" i="1"/>
  <c r="G128" i="1"/>
  <c r="G129" i="1"/>
  <c r="G131" i="1"/>
  <c r="G125" i="1"/>
  <c r="F126" i="1"/>
  <c r="F127" i="1"/>
  <c r="F128" i="1"/>
  <c r="F125" i="1"/>
  <c r="G123" i="1"/>
  <c r="F123" i="1"/>
  <c r="G121" i="1"/>
  <c r="F121" i="1"/>
  <c r="F114" i="1"/>
  <c r="F115" i="1"/>
  <c r="F116" i="1"/>
  <c r="F117" i="1"/>
  <c r="F118" i="1"/>
  <c r="F119" i="1"/>
  <c r="F120" i="1"/>
  <c r="F113" i="1"/>
  <c r="G114" i="1"/>
  <c r="G115" i="1"/>
  <c r="G116" i="1"/>
  <c r="G117" i="1"/>
  <c r="G118" i="1"/>
  <c r="G120" i="1"/>
  <c r="G113" i="1"/>
  <c r="E100" i="1"/>
  <c r="D105" i="1"/>
  <c r="G105" i="1" s="1"/>
  <c r="E105" i="1"/>
  <c r="G107" i="1"/>
  <c r="G108" i="1"/>
  <c r="G109" i="1"/>
  <c r="G110" i="1"/>
  <c r="G111" i="1"/>
  <c r="G106" i="1"/>
  <c r="F107" i="1"/>
  <c r="F108" i="1"/>
  <c r="F109" i="1"/>
  <c r="F110" i="1"/>
  <c r="F106" i="1"/>
  <c r="G79" i="1"/>
  <c r="G80" i="1"/>
  <c r="F80" i="1"/>
  <c r="F79" i="1"/>
  <c r="G102" i="1"/>
  <c r="G103" i="1"/>
  <c r="F103" i="1"/>
  <c r="F102" i="1"/>
  <c r="F101" i="1"/>
  <c r="F93" i="1"/>
  <c r="F95" i="1"/>
  <c r="F94" i="1" s="1"/>
  <c r="F98" i="1"/>
  <c r="F96" i="1" s="1"/>
  <c r="G98" i="1"/>
  <c r="G95" i="1"/>
  <c r="G94" i="1" s="1"/>
  <c r="G93" i="1"/>
  <c r="F36" i="1"/>
  <c r="F273" i="1"/>
  <c r="G273" i="1"/>
  <c r="E248" i="1"/>
  <c r="G478" i="1"/>
  <c r="G477" i="1"/>
  <c r="G475" i="1"/>
  <c r="E476" i="1"/>
  <c r="E474" i="1"/>
  <c r="F446" i="1"/>
  <c r="F450" i="1"/>
  <c r="F453" i="1"/>
  <c r="F454" i="1"/>
  <c r="F444" i="1"/>
  <c r="G452" i="1"/>
  <c r="G453" i="1"/>
  <c r="G454" i="1"/>
  <c r="G445" i="1"/>
  <c r="G444" i="1"/>
  <c r="F441" i="1"/>
  <c r="G442" i="1"/>
  <c r="G441" i="1"/>
  <c r="G436" i="1"/>
  <c r="F436" i="1"/>
  <c r="G490" i="1"/>
  <c r="E490" i="1"/>
  <c r="F488" i="1"/>
  <c r="F487" i="1" s="1"/>
  <c r="D488" i="1"/>
  <c r="D487" i="1" s="1"/>
  <c r="C488" i="1"/>
  <c r="B488" i="1"/>
  <c r="B487" i="1" s="1"/>
  <c r="B490" i="1" s="1"/>
  <c r="C487" i="1"/>
  <c r="C490" i="1" s="1"/>
  <c r="D476" i="1"/>
  <c r="B476" i="1"/>
  <c r="B473" i="1" s="1"/>
  <c r="B479" i="1" s="1"/>
  <c r="D474" i="1"/>
  <c r="D473" i="1" s="1"/>
  <c r="D479" i="1" s="1"/>
  <c r="B474" i="1"/>
  <c r="G465" i="1"/>
  <c r="F465" i="1"/>
  <c r="G464" i="1"/>
  <c r="F464" i="1"/>
  <c r="B458" i="1"/>
  <c r="F458" i="1" s="1"/>
  <c r="G447" i="1"/>
  <c r="E443" i="1"/>
  <c r="D443" i="1"/>
  <c r="G443" i="1" s="1"/>
  <c r="B443" i="1"/>
  <c r="E440" i="1"/>
  <c r="D440" i="1"/>
  <c r="C440" i="1"/>
  <c r="B440" i="1"/>
  <c r="E435" i="1"/>
  <c r="F435" i="1" s="1"/>
  <c r="D435" i="1"/>
  <c r="C435" i="1"/>
  <c r="B435" i="1"/>
  <c r="B434" i="1" s="1"/>
  <c r="G433" i="1"/>
  <c r="F433" i="1"/>
  <c r="E432" i="1"/>
  <c r="D432" i="1"/>
  <c r="B432" i="1"/>
  <c r="D430" i="1"/>
  <c r="C430" i="1"/>
  <c r="B430" i="1"/>
  <c r="G429" i="1"/>
  <c r="F429" i="1"/>
  <c r="E428" i="1"/>
  <c r="D428" i="1"/>
  <c r="B428" i="1"/>
  <c r="E419" i="1"/>
  <c r="F417" i="1"/>
  <c r="D417" i="1"/>
  <c r="C417" i="1"/>
  <c r="B417" i="1"/>
  <c r="F416" i="1"/>
  <c r="D415" i="1"/>
  <c r="C415" i="1"/>
  <c r="B415" i="1"/>
  <c r="F415" i="1" s="1"/>
  <c r="E413" i="1"/>
  <c r="E411" i="1" s="1"/>
  <c r="G412" i="1"/>
  <c r="D411" i="1"/>
  <c r="C411" i="1"/>
  <c r="B411" i="1"/>
  <c r="G410" i="1"/>
  <c r="F407" i="1"/>
  <c r="E407" i="1"/>
  <c r="D407" i="1"/>
  <c r="B407" i="1"/>
  <c r="G406" i="1"/>
  <c r="F406" i="1"/>
  <c r="E405" i="1"/>
  <c r="D405" i="1"/>
  <c r="B405" i="1"/>
  <c r="G404" i="1"/>
  <c r="F404" i="1"/>
  <c r="G401" i="1"/>
  <c r="F401" i="1"/>
  <c r="G397" i="1"/>
  <c r="F397" i="1"/>
  <c r="G396" i="1"/>
  <c r="F396" i="1"/>
  <c r="E395" i="1"/>
  <c r="D395" i="1"/>
  <c r="B395" i="1"/>
  <c r="G394" i="1"/>
  <c r="E393" i="1"/>
  <c r="G392" i="1"/>
  <c r="F392" i="1"/>
  <c r="D391" i="1"/>
  <c r="B391" i="1"/>
  <c r="G390" i="1"/>
  <c r="F390" i="1"/>
  <c r="E389" i="1"/>
  <c r="D389" i="1"/>
  <c r="C389" i="1"/>
  <c r="B389" i="1"/>
  <c r="G387" i="1"/>
  <c r="F387" i="1"/>
  <c r="E386" i="1"/>
  <c r="D386" i="1"/>
  <c r="B386" i="1"/>
  <c r="G385" i="1"/>
  <c r="F385" i="1"/>
  <c r="E384" i="1"/>
  <c r="D384" i="1"/>
  <c r="B384" i="1"/>
  <c r="B383" i="1" s="1"/>
  <c r="B373" i="1"/>
  <c r="C368" i="1"/>
  <c r="C367" i="1" s="1"/>
  <c r="C364" i="1" s="1"/>
  <c r="B368" i="1"/>
  <c r="B367" i="1" s="1"/>
  <c r="B364" i="1" s="1"/>
  <c r="E363" i="1"/>
  <c r="D362" i="1"/>
  <c r="B362" i="1"/>
  <c r="F360" i="1"/>
  <c r="G359" i="1"/>
  <c r="F359" i="1"/>
  <c r="G358" i="1"/>
  <c r="E356" i="1"/>
  <c r="D356" i="1"/>
  <c r="B356" i="1"/>
  <c r="E354" i="1"/>
  <c r="E353" i="1"/>
  <c r="D353" i="1"/>
  <c r="B353" i="1"/>
  <c r="G352" i="1"/>
  <c r="F352" i="1"/>
  <c r="E351" i="1"/>
  <c r="D351" i="1"/>
  <c r="B351" i="1"/>
  <c r="G342" i="1"/>
  <c r="E341" i="1"/>
  <c r="G341" i="1" s="1"/>
  <c r="G340" i="1"/>
  <c r="G339" i="1"/>
  <c r="G338" i="1"/>
  <c r="G337" i="1"/>
  <c r="F337" i="1"/>
  <c r="G335" i="1"/>
  <c r="D334" i="1"/>
  <c r="B334" i="1"/>
  <c r="B343" i="1" s="1"/>
  <c r="E332" i="1"/>
  <c r="D332" i="1"/>
  <c r="B332" i="1"/>
  <c r="E330" i="1"/>
  <c r="D330" i="1"/>
  <c r="C330" i="1"/>
  <c r="B330" i="1"/>
  <c r="G323" i="1"/>
  <c r="E322" i="1"/>
  <c r="C321" i="1"/>
  <c r="B321" i="1"/>
  <c r="E319" i="1"/>
  <c r="E318" i="1"/>
  <c r="E317" i="1"/>
  <c r="E316" i="1"/>
  <c r="C314" i="1"/>
  <c r="E314" i="1" s="1"/>
  <c r="B314" i="1"/>
  <c r="C312" i="1"/>
  <c r="B312" i="1"/>
  <c r="E311" i="1"/>
  <c r="E310" i="1" s="1"/>
  <c r="G310" i="1"/>
  <c r="C310" i="1"/>
  <c r="B310" i="1"/>
  <c r="B309" i="1"/>
  <c r="B323" i="1" s="1"/>
  <c r="G301" i="1"/>
  <c r="G300" i="1"/>
  <c r="F300" i="1"/>
  <c r="G299" i="1"/>
  <c r="G298" i="1"/>
  <c r="F298" i="1"/>
  <c r="G297" i="1"/>
  <c r="F297" i="1"/>
  <c r="G296" i="1"/>
  <c r="G295" i="1"/>
  <c r="G294" i="1"/>
  <c r="E293" i="1"/>
  <c r="G293" i="1" s="1"/>
  <c r="D293" i="1"/>
  <c r="B293" i="1"/>
  <c r="G292" i="1"/>
  <c r="F292" i="1"/>
  <c r="G291" i="1"/>
  <c r="E290" i="1"/>
  <c r="D290" i="1"/>
  <c r="B290" i="1"/>
  <c r="G289" i="1"/>
  <c r="E288" i="1"/>
  <c r="D288" i="1"/>
  <c r="D287" i="1" s="1"/>
  <c r="D302" i="1" s="1"/>
  <c r="C288" i="1"/>
  <c r="B288" i="1"/>
  <c r="F278" i="1"/>
  <c r="G277" i="1"/>
  <c r="F277" i="1"/>
  <c r="G276" i="1"/>
  <c r="F276" i="1"/>
  <c r="E275" i="1"/>
  <c r="D275" i="1"/>
  <c r="C275" i="1"/>
  <c r="B275" i="1"/>
  <c r="B274" i="1" s="1"/>
  <c r="C274" i="1"/>
  <c r="G272" i="1"/>
  <c r="G271" i="1"/>
  <c r="F271" i="1"/>
  <c r="G269" i="1"/>
  <c r="F269" i="1"/>
  <c r="G268" i="1"/>
  <c r="F268" i="1"/>
  <c r="E267" i="1"/>
  <c r="D267" i="1"/>
  <c r="B267" i="1"/>
  <c r="E265" i="1"/>
  <c r="D265" i="1"/>
  <c r="C265" i="1"/>
  <c r="B265" i="1"/>
  <c r="G264" i="1"/>
  <c r="G263" i="1"/>
  <c r="G262" i="1"/>
  <c r="F262" i="1"/>
  <c r="B262" i="1"/>
  <c r="B255" i="1" s="1"/>
  <c r="G261" i="1"/>
  <c r="G260" i="1"/>
  <c r="G259" i="1"/>
  <c r="G257" i="1"/>
  <c r="G256" i="1"/>
  <c r="E255" i="1"/>
  <c r="D255" i="1"/>
  <c r="G254" i="1"/>
  <c r="G253" i="1"/>
  <c r="F253" i="1"/>
  <c r="G252" i="1"/>
  <c r="F252" i="1"/>
  <c r="G251" i="1"/>
  <c r="F251" i="1"/>
  <c r="G250" i="1"/>
  <c r="F250" i="1"/>
  <c r="G249" i="1"/>
  <c r="F249" i="1"/>
  <c r="D248" i="1"/>
  <c r="G248" i="1" s="1"/>
  <c r="B248" i="1"/>
  <c r="G246" i="1"/>
  <c r="F246" i="1"/>
  <c r="G245" i="1"/>
  <c r="F245" i="1"/>
  <c r="E243" i="1"/>
  <c r="D243" i="1"/>
  <c r="B243" i="1"/>
  <c r="G241" i="1"/>
  <c r="F241" i="1"/>
  <c r="E240" i="1"/>
  <c r="D240" i="1"/>
  <c r="C240" i="1"/>
  <c r="B240" i="1"/>
  <c r="G239" i="1"/>
  <c r="F239" i="1"/>
  <c r="E238" i="1"/>
  <c r="D238" i="1"/>
  <c r="B238" i="1"/>
  <c r="G237" i="1"/>
  <c r="F237" i="1"/>
  <c r="E236" i="1"/>
  <c r="D236" i="1"/>
  <c r="B236" i="1"/>
  <c r="E216" i="1"/>
  <c r="D216" i="1"/>
  <c r="C216" i="1"/>
  <c r="B216" i="1"/>
  <c r="B220" i="1" s="1"/>
  <c r="C211" i="1"/>
  <c r="B211" i="1"/>
  <c r="B215" i="1" s="1"/>
  <c r="G207" i="1"/>
  <c r="F207" i="1"/>
  <c r="G204" i="1"/>
  <c r="F204" i="1"/>
  <c r="E203" i="1"/>
  <c r="D203" i="1"/>
  <c r="D209" i="1" s="1"/>
  <c r="C203" i="1"/>
  <c r="G199" i="1"/>
  <c r="F199" i="1"/>
  <c r="G197" i="1"/>
  <c r="F197" i="1"/>
  <c r="E194" i="1"/>
  <c r="E201" i="1" s="1"/>
  <c r="D194" i="1"/>
  <c r="B194" i="1"/>
  <c r="F194" i="1" s="1"/>
  <c r="G191" i="1"/>
  <c r="F191" i="1"/>
  <c r="G189" i="1"/>
  <c r="E188" i="1"/>
  <c r="E193" i="1" s="1"/>
  <c r="D188" i="1"/>
  <c r="B188" i="1"/>
  <c r="B193" i="1" s="1"/>
  <c r="G185" i="1"/>
  <c r="F185" i="1"/>
  <c r="G183" i="1"/>
  <c r="F183" i="1"/>
  <c r="D182" i="1"/>
  <c r="C182" i="1"/>
  <c r="B182" i="1"/>
  <c r="G178" i="1"/>
  <c r="F178" i="1"/>
  <c r="G177" i="1"/>
  <c r="F177" i="1"/>
  <c r="G176" i="1"/>
  <c r="F176" i="1"/>
  <c r="E175" i="1"/>
  <c r="E180" i="1" s="1"/>
  <c r="D175" i="1"/>
  <c r="B175" i="1"/>
  <c r="D165" i="1"/>
  <c r="D164" i="1" s="1"/>
  <c r="C165" i="1"/>
  <c r="C164" i="1" s="1"/>
  <c r="G164" i="1"/>
  <c r="F164" i="1"/>
  <c r="E164" i="1"/>
  <c r="D162" i="1"/>
  <c r="B162" i="1"/>
  <c r="E160" i="1"/>
  <c r="D160" i="1"/>
  <c r="E154" i="1"/>
  <c r="D154" i="1"/>
  <c r="B154" i="1"/>
  <c r="G150" i="1"/>
  <c r="F150" i="1"/>
  <c r="E150" i="1"/>
  <c r="C150" i="1"/>
  <c r="B150" i="1"/>
  <c r="C147" i="1"/>
  <c r="G145" i="1"/>
  <c r="F145" i="1"/>
  <c r="E145" i="1"/>
  <c r="C145" i="1"/>
  <c r="C144" i="1" s="1"/>
  <c r="B145" i="1"/>
  <c r="B144" i="1" s="1"/>
  <c r="D144" i="1"/>
  <c r="B141" i="1"/>
  <c r="B140" i="1" s="1"/>
  <c r="D140" i="1"/>
  <c r="C140" i="1"/>
  <c r="E137" i="1"/>
  <c r="F137" i="1" s="1"/>
  <c r="D135" i="1"/>
  <c r="D132" i="1" s="1"/>
  <c r="B135" i="1"/>
  <c r="B133" i="1"/>
  <c r="B132" i="1" s="1"/>
  <c r="E124" i="1"/>
  <c r="D124" i="1"/>
  <c r="B124" i="1"/>
  <c r="E122" i="1"/>
  <c r="D122" i="1"/>
  <c r="B122" i="1"/>
  <c r="D119" i="1"/>
  <c r="E112" i="1"/>
  <c r="B112" i="1"/>
  <c r="B105" i="1"/>
  <c r="F105" i="1" s="1"/>
  <c r="D101" i="1"/>
  <c r="C101" i="1" s="1"/>
  <c r="B100" i="1"/>
  <c r="G96" i="1"/>
  <c r="E96" i="1"/>
  <c r="D96" i="1"/>
  <c r="B96" i="1"/>
  <c r="E94" i="1"/>
  <c r="D94" i="1"/>
  <c r="B94" i="1"/>
  <c r="E92" i="1"/>
  <c r="D92" i="1"/>
  <c r="C92" i="1"/>
  <c r="B92" i="1"/>
  <c r="D89" i="1"/>
  <c r="E86" i="1"/>
  <c r="C86" i="1"/>
  <c r="G85" i="1"/>
  <c r="F85" i="1"/>
  <c r="E85" i="1"/>
  <c r="C85" i="1"/>
  <c r="B85" i="1"/>
  <c r="C83" i="1"/>
  <c r="C82" i="1" s="1"/>
  <c r="B83" i="1"/>
  <c r="B82" i="1" s="1"/>
  <c r="E78" i="1"/>
  <c r="D78" i="1"/>
  <c r="D77" i="1" s="1"/>
  <c r="B78" i="1"/>
  <c r="B77" i="1" s="1"/>
  <c r="C75" i="1"/>
  <c r="B75" i="1"/>
  <c r="C73" i="1"/>
  <c r="B73" i="1"/>
  <c r="G72" i="1"/>
  <c r="G71" i="1" s="1"/>
  <c r="G70" i="1" s="1"/>
  <c r="F72" i="1"/>
  <c r="F71" i="1" s="1"/>
  <c r="F70" i="1" s="1"/>
  <c r="E71" i="1"/>
  <c r="D71" i="1"/>
  <c r="D70" i="1" s="1"/>
  <c r="C71" i="1"/>
  <c r="B71" i="1"/>
  <c r="B70" i="1" s="1"/>
  <c r="E70" i="1"/>
  <c r="G67" i="1"/>
  <c r="E63" i="1"/>
  <c r="D63" i="1"/>
  <c r="C63" i="1"/>
  <c r="C57" i="1" s="1"/>
  <c r="B63" i="1"/>
  <c r="G58" i="1"/>
  <c r="F57" i="1"/>
  <c r="E58" i="1"/>
  <c r="B57" i="1"/>
  <c r="C52" i="1"/>
  <c r="B52" i="1"/>
  <c r="B51" i="1" s="1"/>
  <c r="D51" i="1"/>
  <c r="G50" i="1"/>
  <c r="C48" i="1"/>
  <c r="B48" i="1"/>
  <c r="G46" i="1"/>
  <c r="G45" i="1" s="1"/>
  <c r="F46" i="1"/>
  <c r="F45" i="1" s="1"/>
  <c r="E45" i="1"/>
  <c r="D45" i="1"/>
  <c r="C45" i="1"/>
  <c r="B45" i="1"/>
  <c r="B38" i="1"/>
  <c r="E35" i="1"/>
  <c r="D35" i="1"/>
  <c r="C35" i="1"/>
  <c r="B35" i="1"/>
  <c r="E20" i="1"/>
  <c r="C20" i="1"/>
  <c r="B20" i="1"/>
  <c r="D16" i="1"/>
  <c r="G15" i="1"/>
  <c r="C15" i="1"/>
  <c r="C16" i="1" s="1"/>
  <c r="B15" i="1"/>
  <c r="F15" i="1" s="1"/>
  <c r="E14" i="1"/>
  <c r="G14" i="1" s="1"/>
  <c r="F13" i="1"/>
  <c r="D13" i="1"/>
  <c r="G13" i="1" s="1"/>
  <c r="E12" i="1"/>
  <c r="D12" i="1"/>
  <c r="C12" i="1"/>
  <c r="B12" i="1"/>
  <c r="G411" i="1" l="1"/>
  <c r="B427" i="1"/>
  <c r="B242" i="1"/>
  <c r="F78" i="1"/>
  <c r="F77" i="1" s="1"/>
  <c r="G240" i="1"/>
  <c r="G288" i="1"/>
  <c r="E321" i="1"/>
  <c r="D343" i="1"/>
  <c r="F389" i="1"/>
  <c r="F100" i="1"/>
  <c r="D149" i="1"/>
  <c r="D143" i="1" s="1"/>
  <c r="B34" i="1"/>
  <c r="B88" i="1" s="1"/>
  <c r="B89" i="1" s="1"/>
  <c r="E34" i="1"/>
  <c r="D91" i="1"/>
  <c r="F182" i="1"/>
  <c r="F112" i="1"/>
  <c r="G122" i="1"/>
  <c r="E135" i="1"/>
  <c r="E132" i="1" s="1"/>
  <c r="G132" i="1" s="1"/>
  <c r="G267" i="1"/>
  <c r="G386" i="1"/>
  <c r="F428" i="1"/>
  <c r="E427" i="1"/>
  <c r="E57" i="1"/>
  <c r="D174" i="1"/>
  <c r="G194" i="1"/>
  <c r="E221" i="1"/>
  <c r="E223" i="1" s="1"/>
  <c r="E225" i="1" s="1"/>
  <c r="G435" i="1"/>
  <c r="G474" i="1"/>
  <c r="G63" i="1"/>
  <c r="G57" i="1" s="1"/>
  <c r="G92" i="1"/>
  <c r="D235" i="1"/>
  <c r="B235" i="1"/>
  <c r="D242" i="1"/>
  <c r="G428" i="1"/>
  <c r="C243" i="1"/>
  <c r="C255" i="1"/>
  <c r="C473" i="1"/>
  <c r="C479" i="1" s="1"/>
  <c r="C427" i="1"/>
  <c r="D34" i="1"/>
  <c r="D57" i="1"/>
  <c r="B201" i="1"/>
  <c r="B350" i="1"/>
  <c r="B372" i="1" s="1"/>
  <c r="G405" i="1"/>
  <c r="C334" i="1"/>
  <c r="F14" i="1"/>
  <c r="B33" i="1"/>
  <c r="B91" i="1"/>
  <c r="C100" i="1"/>
  <c r="G124" i="1"/>
  <c r="G182" i="1"/>
  <c r="F203" i="1"/>
  <c r="G238" i="1"/>
  <c r="G255" i="1"/>
  <c r="B287" i="1"/>
  <c r="B302" i="1" s="1"/>
  <c r="G290" i="1"/>
  <c r="D383" i="1"/>
  <c r="B388" i="1"/>
  <c r="B420" i="1" s="1"/>
  <c r="F440" i="1"/>
  <c r="F124" i="1"/>
  <c r="C356" i="1"/>
  <c r="C350" i="1" s="1"/>
  <c r="C372" i="1" s="1"/>
  <c r="C391" i="1"/>
  <c r="G34" i="1"/>
  <c r="E417" i="1"/>
  <c r="F432" i="1"/>
  <c r="B16" i="1"/>
  <c r="B24" i="1" s="1"/>
  <c r="E149" i="1"/>
  <c r="E143" i="1" s="1"/>
  <c r="B149" i="1"/>
  <c r="B187" i="1"/>
  <c r="G188" i="1"/>
  <c r="F267" i="1"/>
  <c r="D427" i="1"/>
  <c r="B460" i="1"/>
  <c r="B467" i="1" s="1"/>
  <c r="F443" i="1"/>
  <c r="C293" i="1"/>
  <c r="C287" i="1" s="1"/>
  <c r="C302" i="1" s="1"/>
  <c r="C373" i="1"/>
  <c r="E434" i="1"/>
  <c r="F92" i="1"/>
  <c r="C119" i="1"/>
  <c r="C112" i="1" s="1"/>
  <c r="D112" i="1"/>
  <c r="G112" i="1" s="1"/>
  <c r="G236" i="1"/>
  <c r="E235" i="1"/>
  <c r="D274" i="1"/>
  <c r="F275" i="1"/>
  <c r="F351" i="1"/>
  <c r="G351" i="1"/>
  <c r="E383" i="1"/>
  <c r="G384" i="1"/>
  <c r="F405" i="1"/>
  <c r="C443" i="1"/>
  <c r="C434" i="1" s="1"/>
  <c r="C460" i="1" s="1"/>
  <c r="C467" i="1" s="1"/>
  <c r="G12" i="1"/>
  <c r="E16" i="1"/>
  <c r="E24" i="1" s="1"/>
  <c r="G78" i="1"/>
  <c r="G77" i="1" s="1"/>
  <c r="E77" i="1"/>
  <c r="E99" i="1"/>
  <c r="D221" i="1"/>
  <c r="B221" i="1"/>
  <c r="F236" i="1"/>
  <c r="F290" i="1"/>
  <c r="F356" i="1"/>
  <c r="G356" i="1"/>
  <c r="E362" i="1"/>
  <c r="F363" i="1"/>
  <c r="F384" i="1"/>
  <c r="D388" i="1"/>
  <c r="E473" i="1"/>
  <c r="F12" i="1"/>
  <c r="C70" i="1"/>
  <c r="B99" i="1"/>
  <c r="B174" i="1"/>
  <c r="G175" i="1"/>
  <c r="F240" i="1"/>
  <c r="C309" i="1"/>
  <c r="G363" i="1"/>
  <c r="G432" i="1"/>
  <c r="G119" i="1"/>
  <c r="F122" i="1"/>
  <c r="C34" i="1"/>
  <c r="E91" i="1"/>
  <c r="C174" i="1"/>
  <c r="G203" i="1"/>
  <c r="F238" i="1"/>
  <c r="F256" i="1"/>
  <c r="F386" i="1"/>
  <c r="G389" i="1"/>
  <c r="G393" i="1"/>
  <c r="E391" i="1"/>
  <c r="G391" i="1" s="1"/>
  <c r="F395" i="1"/>
  <c r="G395" i="1"/>
  <c r="G476" i="1"/>
  <c r="C51" i="1"/>
  <c r="F175" i="1"/>
  <c r="G440" i="1"/>
  <c r="G101" i="1"/>
  <c r="C124" i="1"/>
  <c r="B180" i="1"/>
  <c r="D364" i="1"/>
  <c r="D350" i="1" s="1"/>
  <c r="D372" i="1" s="1"/>
  <c r="D377" i="1" s="1"/>
  <c r="C395" i="1"/>
  <c r="C154" i="1"/>
  <c r="C149" i="1" s="1"/>
  <c r="C143" i="1" s="1"/>
  <c r="F243" i="1"/>
  <c r="G275" i="1"/>
  <c r="D434" i="1"/>
  <c r="D100" i="1"/>
  <c r="E174" i="1"/>
  <c r="F393" i="1"/>
  <c r="C383" i="1"/>
  <c r="E334" i="1"/>
  <c r="E343" i="1" s="1"/>
  <c r="F341" i="1"/>
  <c r="C343" i="1"/>
  <c r="C248" i="1"/>
  <c r="C235" i="1"/>
  <c r="C193" i="1"/>
  <c r="C221" i="1"/>
  <c r="C223" i="1" s="1"/>
  <c r="C91" i="1"/>
  <c r="I178" i="1"/>
  <c r="E287" i="1"/>
  <c r="F293" i="1"/>
  <c r="E274" i="1"/>
  <c r="G243" i="1"/>
  <c r="G330" i="1"/>
  <c r="F255" i="1"/>
  <c r="E242" i="1"/>
  <c r="F248" i="1"/>
  <c r="D280" i="1" l="1"/>
  <c r="D344" i="1" s="1"/>
  <c r="E460" i="1"/>
  <c r="G174" i="1"/>
  <c r="G427" i="1"/>
  <c r="F427" i="1"/>
  <c r="D88" i="1"/>
  <c r="B280" i="1"/>
  <c r="B491" i="1" s="1"/>
  <c r="F34" i="1"/>
  <c r="F149" i="1"/>
  <c r="G149" i="1"/>
  <c r="F287" i="1"/>
  <c r="F132" i="1"/>
  <c r="B90" i="1"/>
  <c r="D460" i="1"/>
  <c r="G460" i="1" s="1"/>
  <c r="F135" i="1"/>
  <c r="E33" i="1"/>
  <c r="E280" i="1"/>
  <c r="C242" i="1"/>
  <c r="G135" i="1"/>
  <c r="G434" i="1"/>
  <c r="C377" i="1"/>
  <c r="C88" i="1"/>
  <c r="C89" i="1" s="1"/>
  <c r="F99" i="1"/>
  <c r="E90" i="1"/>
  <c r="E167" i="1" s="1"/>
  <c r="F434" i="1"/>
  <c r="E388" i="1"/>
  <c r="E420" i="1" s="1"/>
  <c r="D420" i="1"/>
  <c r="C99" i="1"/>
  <c r="C90" i="1" s="1"/>
  <c r="C167" i="1" s="1"/>
  <c r="G287" i="1"/>
  <c r="F391" i="1"/>
  <c r="D33" i="1"/>
  <c r="E467" i="1"/>
  <c r="F467" i="1" s="1"/>
  <c r="F460" i="1"/>
  <c r="C323" i="1"/>
  <c r="E309" i="1"/>
  <c r="E323" i="1" s="1"/>
  <c r="E479" i="1"/>
  <c r="G473" i="1"/>
  <c r="G479" i="1" s="1"/>
  <c r="F362" i="1"/>
  <c r="G362" i="1"/>
  <c r="E350" i="1"/>
  <c r="F383" i="1"/>
  <c r="G383" i="1"/>
  <c r="F143" i="1"/>
  <c r="G143" i="1"/>
  <c r="B167" i="1"/>
  <c r="F91" i="1"/>
  <c r="G91" i="1"/>
  <c r="E302" i="1"/>
  <c r="F174" i="1"/>
  <c r="D99" i="1"/>
  <c r="D90" i="1" s="1"/>
  <c r="D167" i="1" s="1"/>
  <c r="G100" i="1"/>
  <c r="E88" i="1"/>
  <c r="E89" i="1" s="1"/>
  <c r="B225" i="1"/>
  <c r="B223" i="1"/>
  <c r="G235" i="1"/>
  <c r="F235" i="1"/>
  <c r="C33" i="1"/>
  <c r="F343" i="1"/>
  <c r="G343" i="1"/>
  <c r="G334" i="1"/>
  <c r="F334" i="1"/>
  <c r="C280" i="1"/>
  <c r="D467" i="1"/>
  <c r="F90" i="1"/>
  <c r="G274" i="1"/>
  <c r="F274" i="1"/>
  <c r="G242" i="1"/>
  <c r="G280" i="1"/>
  <c r="F242" i="1"/>
  <c r="F280" i="1" l="1"/>
  <c r="G388" i="1"/>
  <c r="F388" i="1"/>
  <c r="G33" i="1"/>
  <c r="F33" i="1"/>
  <c r="E344" i="1"/>
  <c r="G344" i="1" s="1"/>
  <c r="F302" i="1"/>
  <c r="C344" i="1"/>
  <c r="F344" i="1"/>
  <c r="G89" i="1"/>
  <c r="F89" i="1"/>
  <c r="E372" i="1"/>
  <c r="F350" i="1"/>
  <c r="G350" i="1"/>
  <c r="G99" i="1"/>
  <c r="G302" i="1"/>
  <c r="G90" i="1"/>
  <c r="F491" i="1"/>
  <c r="G420" i="1"/>
  <c r="F420" i="1"/>
  <c r="F167" i="1"/>
  <c r="G167" i="1"/>
  <c r="G467" i="1"/>
  <c r="G491" i="1"/>
  <c r="C388" i="1"/>
  <c r="C420" i="1" s="1"/>
  <c r="E377" i="1" l="1"/>
  <c r="F372" i="1"/>
  <c r="G372" i="1"/>
  <c r="F377" i="1" l="1"/>
  <c r="G377" i="1"/>
  <c r="S210" i="1"/>
  <c r="S210" i="1" a="1"/>
</calcChain>
</file>

<file path=xl/sharedStrings.xml><?xml version="1.0" encoding="utf-8"?>
<sst xmlns="http://schemas.openxmlformats.org/spreadsheetml/2006/main" count="580" uniqueCount="306">
  <si>
    <t>POGON -Zagrebački centar za nezavisnu kulturu i mlade</t>
  </si>
  <si>
    <t>Kneza Mislava 11,10000 Zagreb</t>
  </si>
  <si>
    <t>OIB: 33610682592</t>
  </si>
  <si>
    <t>Izvještaj o izvršenju proračuna za Pogon-Zagrebački centar za nezavisnu kulturu i mlade</t>
  </si>
  <si>
    <t>Račun / opis</t>
  </si>
  <si>
    <t>A. RAČUN PRIHODA I RASHODA</t>
  </si>
  <si>
    <t xml:space="preserve">6 Prihodi poslovanja                                                                                  </t>
  </si>
  <si>
    <t xml:space="preserve">7 Prihodi od prodaje nefinancijske imovine                                                            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</si>
  <si>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</si>
  <si>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</si>
  <si>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</si>
  <si>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</si>
  <si>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 VIŠAK / MANJAK</t>
  </si>
  <si>
    <t>B. RAČUN ZADUŽIVANJA / FINANCIRANJA</t>
  </si>
  <si>
    <t xml:space="preserve">8 Primici od financijske imovine i zaduživanja                                                        </t>
  </si>
  <si>
    <t xml:space="preserve">5 Izdaci za financijsku imovinu i otplate zajmova                                                     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</si>
  <si>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</si>
  <si>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</si>
  <si>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</si>
  <si>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</si>
  <si>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</si>
  <si>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</si>
  <si>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 xml:space="preserve">632 Pomoći od međunarodnih organizacija te institucija i tijela EU                                      </t>
  </si>
  <si>
    <t>6324 Kapitalne pomoći od institucija i tijela  EU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</si>
  <si>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</si>
  <si>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</si>
  <si>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</si>
  <si>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</si>
  <si>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</si>
  <si>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 xml:space="preserve">6351 Tekuće pomoći izravnanja za decentralizirane funkcije                                              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</si>
  <si>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</si>
  <si>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</si>
  <si>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</si>
  <si>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</si>
  <si>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</si>
  <si>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</si>
  <si>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</si>
  <si>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6413 Kamate na oročena sredstva i depozite po viđenju                                                    </t>
  </si>
  <si>
    <t xml:space="preserve">6414 Prihodi od zateznih kamata                                                                          </t>
  </si>
  <si>
    <t>6415 Prihodi od pozitivnih tečajnih razlika</t>
  </si>
  <si>
    <t xml:space="preserve">65 Prihodi od upravnih i administrativnih pristojbi, pristojbi po posebnim propisima i naknada         </t>
  </si>
  <si>
    <t xml:space="preserve">651 Upravne i administrativne pristojbe                                                                 </t>
  </si>
  <si>
    <t>6512 Županijske, gradske i općinske pristojbe i naknade</t>
  </si>
  <si>
    <t xml:space="preserve">6513 Ostale upravne pristojbe i naknade                                                                  </t>
  </si>
  <si>
    <t xml:space="preserve">6514 Ostale pristojbe i naknade                                                                          </t>
  </si>
  <si>
    <t>6521 Prihodi državne uprave</t>
  </si>
  <si>
    <t>652  Prihodi po posebnim propisima</t>
  </si>
  <si>
    <t>6522 Prihodi vodnog gospodarstva</t>
  </si>
  <si>
    <t>6524 Doprinosi za šume</t>
  </si>
  <si>
    <t>6525 Mjesni samodoprinos</t>
  </si>
  <si>
    <t>6526 Ostali nespomenuti prihodi</t>
  </si>
  <si>
    <t>6527 Naknade od financijske imovine</t>
  </si>
  <si>
    <t>6528 Prihodi od novčane naknade poslodavca zbog nezapošljavanja osoba s invaliditetom</t>
  </si>
  <si>
    <t>66 Prihodi od prodaje proizvoda i robe te pruženih usluga i prihodi od donacija</t>
  </si>
  <si>
    <t xml:space="preserve">661 Prihodi od prodaje proizvoda i robe te pruženih usluga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</si>
  <si>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</si>
  <si>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općeg proračuna</t>
  </si>
  <si>
    <t>67 Prihodi iz nadležnog proračuna i HZZO -a na temelju ugovornih obveza</t>
  </si>
  <si>
    <t xml:space="preserve">671 Prihodi iz nadležnog proračuna za financiranje redovne djelatnosti proračunskih korisnika </t>
  </si>
  <si>
    <t>6711 Prihodi iz  nadležnog proračuna za financiranje rashoda poslovanja</t>
  </si>
  <si>
    <t>6712 Prihodi iz nadležnog proračuna za financiranje rashoda za nabavu nefinancijske imovine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</si>
  <si>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</si>
  <si>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</si>
  <si>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</si>
  <si>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</si>
  <si>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</si>
  <si>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</si>
  <si>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</si>
  <si>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</si>
  <si>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</si>
  <si>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3131 Doprinosi za mirovinsko osiguranje                                                                  </t>
  </si>
  <si>
    <t xml:space="preserve">3132 Doprinosi za obvezno zdravstveno osiguranje             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</si>
  <si>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</si>
  <si>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</si>
  <si>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</si>
  <si>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</si>
  <si>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</si>
  <si>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</si>
  <si>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</si>
  <si>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</si>
  <si>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</si>
  <si>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</si>
  <si>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</si>
  <si>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</si>
  <si>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</si>
  <si>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</si>
  <si>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</si>
  <si>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</si>
  <si>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</si>
  <si>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</si>
  <si>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</si>
  <si>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</si>
  <si>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</si>
  <si>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</si>
  <si>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</si>
  <si>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324 Naknade troškova osobama izvan radnog odnosa                                                        </t>
  </si>
  <si>
    <t xml:space="preserve">3241 Naknade troškova osobama izvan radnog odnosa                                                        </t>
  </si>
  <si>
    <t xml:space="preserve">329 Ostali nespomenuti rashodi poslovanja                                                               </t>
  </si>
  <si>
    <t xml:space="preserve">3291 Naknade za rad predstavničkih i izvršnih tijela, povjerenstava i slično                             </t>
  </si>
  <si>
    <t xml:space="preserve">3292 Premije osiguranja                                                                                  </t>
  </si>
  <si>
    <t xml:space="preserve">3293 Reprezentacija                                                                                      </t>
  </si>
  <si>
    <t>3294 Članarine i norme</t>
  </si>
  <si>
    <t xml:space="preserve">3295 Pristojbe i naknade                                                                                 </t>
  </si>
  <si>
    <t>3296 Troškovi sudskih postupaka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</si>
  <si>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</si>
  <si>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</si>
  <si>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342 Kamate za primljene kredite i zajmove                                                               </t>
  </si>
  <si>
    <t>3423 Kamate za primljene kredite i zajmove od kreditnih i ostalih financijskih institucija izvan javnog s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</si>
  <si>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</si>
  <si>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</si>
  <si>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3432 Negativne tečajne razlike i razlike zbog primjene valutne klauzule                                  </t>
  </si>
  <si>
    <t xml:space="preserve">3433 Zatezne kamate                                                                                      </t>
  </si>
  <si>
    <t xml:space="preserve">3434 Ostali nespomenuti financijski rashodi                                                              </t>
  </si>
  <si>
    <t xml:space="preserve">41 Rashodi za nabavu neproizvedene dugotrajne imovine                                                  </t>
  </si>
  <si>
    <t xml:space="preserve">411 Materijalna imovina - prirodna bogatstva                                                            </t>
  </si>
  <si>
    <t xml:space="preserve">4111 Zemljište                                                                                           </t>
  </si>
  <si>
    <t xml:space="preserve">42 Rashodi za nabavu proizvedene dugotrajne imovine                                                    </t>
  </si>
  <si>
    <t xml:space="preserve">421 Građevinski objekti                                                                                 </t>
  </si>
  <si>
    <t xml:space="preserve">4212 Poslovni objekti                                                                                    </t>
  </si>
  <si>
    <t xml:space="preserve">4213 Ceste, željeznice i ostali prometni objekti                                                         </t>
  </si>
  <si>
    <t xml:space="preserve">4214 Ostali građevinski objekti   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</si>
  <si>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</si>
  <si>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</si>
  <si>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</si>
  <si>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</si>
  <si>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>4226 Sportska i glazbena oprema</t>
  </si>
  <si>
    <t xml:space="preserve">4227 Uređaji, strojevi i oprema za ostale namjene                                                        </t>
  </si>
  <si>
    <t xml:space="preserve">426 Nematerijalna proizvedena imovina                                                                   </t>
  </si>
  <si>
    <t xml:space="preserve">4262 Ulaganja u računalne programe                                                                       </t>
  </si>
  <si>
    <t>PRIHODI I RASHODI PREMA IZVORIMA FINANCIRANJA</t>
  </si>
  <si>
    <t xml:space="preserve"> SVEUKUPNI PRIHODI</t>
  </si>
  <si>
    <t>Izvor 1.1.1. OPĆI PRIHODI I PRIMICI-PRORAČUN</t>
  </si>
  <si>
    <t>6711 Prihodi iz nadležnog proračuna za financiranje rashoda poslovanja</t>
  </si>
  <si>
    <t>Izvor 3.1.1. VLASTITI PRIHODI-PRORAČUN</t>
  </si>
  <si>
    <t>6615 Prihodi od pruženih usluga</t>
  </si>
  <si>
    <t>Izvor 4.3.1 PRIHODI ZA POSEBNE NAMJENE -PRORAČUN</t>
  </si>
  <si>
    <t>6831 Ostali prihodi</t>
  </si>
  <si>
    <t>Izvor 5.2.1. POMOĆI  IZ DRUGIH PRORAČUNA-PK</t>
  </si>
  <si>
    <t>Izvor 5.4.1. POMOĆI  IZ MEĐUNARODNIH ORGANIZACIJA-PK</t>
  </si>
  <si>
    <t xml:space="preserve"> 6321 Tekuće pomoći od međunarodnih organizacija</t>
  </si>
  <si>
    <t>6322 Kapitalne pomoći od međunarodnih organizacija</t>
  </si>
  <si>
    <t>Izvor 6.1.1. DONACIJE-PK</t>
  </si>
  <si>
    <t xml:space="preserve"> 6631 Tekuće donacije</t>
  </si>
  <si>
    <t>PRIHODI I PRIMICI</t>
  </si>
  <si>
    <t>UKUPNO PRIHODI</t>
  </si>
  <si>
    <t>UKUPNO PRIHODI + VIŠAK KORIŠTEN ZA POKRIĆE RASHODA</t>
  </si>
  <si>
    <t>6321 Tekuće pomoći od međunarodnih organizacija</t>
  </si>
  <si>
    <t>RASHODI</t>
  </si>
  <si>
    <t>Pregled ukupnih Prihoda i Rashoda prema izvorima financiranja</t>
  </si>
  <si>
    <t>UKUPNI PRIHODI</t>
  </si>
  <si>
    <t>UKUPNI RASHODI</t>
  </si>
  <si>
    <t>DONOS/ODNOS</t>
  </si>
  <si>
    <t>INDEKS</t>
  </si>
  <si>
    <t xml:space="preserve">96 - Višak prihoda korišten za pokriće rashoda </t>
  </si>
  <si>
    <t>95 - Višak prihoda korišten za pokriće rashoda</t>
  </si>
  <si>
    <t>91- Korišteni rezultat</t>
  </si>
  <si>
    <t>93- Višak prihoda korišten za pokriće rashoda</t>
  </si>
  <si>
    <t>94 - Korišten rezultat</t>
  </si>
  <si>
    <t>951 - Višak prihoda korišten za pokriće rashoda</t>
  </si>
  <si>
    <t>RASHODI I IZDACI</t>
  </si>
  <si>
    <t>Aktivnost A212401 REDOVNA DJELATNOST PRORAČUNSKIH KORISNIKA</t>
  </si>
  <si>
    <t xml:space="preserve">Izvor 1.1.2 Opći prihodi i primici </t>
  </si>
  <si>
    <t>UKUPNO</t>
  </si>
  <si>
    <t xml:space="preserve">343 Bankarske usluge i usluge platnog prometa                                                     </t>
  </si>
  <si>
    <t xml:space="preserve">34 Financijski rashodi                                      </t>
  </si>
  <si>
    <t xml:space="preserve">3431 Bankarske usluge i usluge platnog prometa                                                     </t>
  </si>
  <si>
    <t>Aktivnost A212402 PROGRAMSKA  DJELATNOSTJAVNIH USTANOVA</t>
  </si>
  <si>
    <t>Izvor 1.1.2 Opći prihodi i primici -PK U SUSTAVU RIZNICE</t>
  </si>
  <si>
    <t>Račun rashoda - opis</t>
  </si>
  <si>
    <t>Račun rahoda - opis</t>
  </si>
  <si>
    <t>Aktivnost A212403 MEĐUNARODNE, MEĐUŽUPANIJSKE I GRADSKE MANIFESTACIJE</t>
  </si>
  <si>
    <t>Aktivnost A212402 POMOĆI IZ DRUGIH PRORAČUNA</t>
  </si>
  <si>
    <t>3292 Premije osiguranja</t>
  </si>
  <si>
    <t>3236 Obavezni i preventivni zdravstveni pregledi</t>
  </si>
  <si>
    <t>Aktivnost A212401 REDOVNA DJELATNOST JAVNIH USTANOVA</t>
  </si>
  <si>
    <t>Izvor 3 VLASTITI PRIHODI -PRORAČUNSKI KORISNICI</t>
  </si>
  <si>
    <t>3232 Usluge tekućeg i investicijskog održavanja</t>
  </si>
  <si>
    <t>3231 Usluge telefona, pošte i prijevoza</t>
  </si>
  <si>
    <t>Aktivnost K212401 OPREMANJE USTANOVA U KULTURI</t>
  </si>
  <si>
    <t>4221 Uredska oprema i namještaj</t>
  </si>
  <si>
    <t>4227 Uređaji,strojevi i oprema za ostale namjene</t>
  </si>
  <si>
    <t>SVEUKUPNI RASHODI</t>
  </si>
  <si>
    <t>SVEUKUPNO IZVOR 1</t>
  </si>
  <si>
    <t>Izvršenje izradila:</t>
  </si>
  <si>
    <t>Graciella Bokor</t>
  </si>
  <si>
    <t>voditeljica računovodstva</t>
  </si>
  <si>
    <t>Ravnateljica:</t>
  </si>
  <si>
    <t>Janja Sesar</t>
  </si>
  <si>
    <t>Prihodi i primici prema ekonomskoj klasifikaciji</t>
  </si>
  <si>
    <t>7 Prihodi od prodaje nematerijalne imovine</t>
  </si>
  <si>
    <t>72 Prihodi od prodaje proizvedene dugotrajne imovine</t>
  </si>
  <si>
    <t>722 Prihodi od prodaje postrojenjai opreme</t>
  </si>
  <si>
    <t>3235 Zakupnine i najamnine</t>
  </si>
  <si>
    <t>3235 Sitan inventar i auto gume</t>
  </si>
  <si>
    <t>3236 Zdravstvene i veterinarske usluge</t>
  </si>
  <si>
    <t>3238 Računalne usluge</t>
  </si>
  <si>
    <t>3235 Sitan inventar i autogume</t>
  </si>
  <si>
    <t>Izvor 6  DONACIJE - Proračunski korisnici</t>
  </si>
  <si>
    <t>31 Rashodi za zaposlene</t>
  </si>
  <si>
    <t>312 Rashodi za zaposlene</t>
  </si>
  <si>
    <t>3214 Ostale naknade troškova zaposlenima</t>
  </si>
  <si>
    <t>3295 Pristojbe i naknade</t>
  </si>
  <si>
    <t>3434 Ostali nespomenuti rashodi poslovanja</t>
  </si>
  <si>
    <t>3432 Negativne tečajne razlike</t>
  </si>
  <si>
    <t>3433 Zatezne kamate</t>
  </si>
  <si>
    <t>3221 Uredski materijal</t>
  </si>
  <si>
    <t>OPREMANJE USTANOVA</t>
  </si>
  <si>
    <t>SVEUKUPNO</t>
  </si>
  <si>
    <r>
      <t xml:space="preserve">Pokazatelji u </t>
    </r>
    <r>
      <rPr>
        <b/>
        <sz val="11"/>
        <color indexed="8"/>
        <rFont val="Calibri"/>
        <family val="2"/>
        <charset val="238"/>
      </rPr>
      <t>€</t>
    </r>
    <r>
      <rPr>
        <b/>
        <sz val="12.1"/>
        <color indexed="8"/>
        <rFont val="Calibri"/>
        <family val="2"/>
        <charset val="238"/>
      </rPr>
      <t xml:space="preserve"> (eurima)</t>
    </r>
  </si>
  <si>
    <t>9221 Višak prihoda</t>
  </si>
  <si>
    <t>6425 Prihodi od prodaje kratkotrajne nefinancijske imovine</t>
  </si>
  <si>
    <t>922 Višak prihoda</t>
  </si>
  <si>
    <t>6631 Tekuće donacije</t>
  </si>
  <si>
    <t>6714 Prihodi od nadležnog proračuna za financiranje izdataka za financijsku imovinu i  otplatu zajmova</t>
  </si>
  <si>
    <t>3835 Ostale kazne</t>
  </si>
  <si>
    <t>IZVRŠENJE 2023</t>
  </si>
  <si>
    <t xml:space="preserve">3299 Ostali nespomenuti rashodi poslovanja                                                                              </t>
  </si>
  <si>
    <t>3434 Ostali nespomenuti financijski rashodi</t>
  </si>
  <si>
    <t>2023 PROGRAM 2124 JAVNA UPRAVA I ADMINISTRACIJA</t>
  </si>
  <si>
    <t>4223 Oprema za održavanje i zaštitu</t>
  </si>
  <si>
    <t>4262 Ulaganja u računalne programe</t>
  </si>
  <si>
    <t>Izvor 5.2.1. Pomoći iz drugih proračuna -PK</t>
  </si>
  <si>
    <t>Izvor 5.4.1. Pomoći od međunarodnih organizacija</t>
  </si>
  <si>
    <t xml:space="preserve">321 Naknada troškova zaposlenima                                                               </t>
  </si>
  <si>
    <t>343 Bankarske usluge i usluge platnog prometa</t>
  </si>
  <si>
    <t>34  Financijski rashodi</t>
  </si>
  <si>
    <t>42 Rashodi za nabavu proizvedene dugotrajne imovine</t>
  </si>
  <si>
    <t>3121 Ostali rashodi za zaposlene</t>
  </si>
  <si>
    <t>311 Plaće</t>
  </si>
  <si>
    <t>3121 Plaće za redovan rad</t>
  </si>
  <si>
    <t>3132 Doprinosi za obvezno zdravstveno osiguranje</t>
  </si>
  <si>
    <t>313 Doprinosi na plaće</t>
  </si>
  <si>
    <t>3212 Naknade za prijevoz, rad na terenu i odvojeni život</t>
  </si>
  <si>
    <t>3241 Naknade troškova osobama izvan radnog osdnosa</t>
  </si>
  <si>
    <t xml:space="preserve">INDEKS </t>
  </si>
  <si>
    <t>IZVORNI PLAN 2024</t>
  </si>
  <si>
    <t>TEKUĆI PLAN 2024</t>
  </si>
  <si>
    <t xml:space="preserve">1.1. Opći dio </t>
  </si>
  <si>
    <t>Za razdoblje od 01.01.2024. do 31.12.2024.</t>
  </si>
  <si>
    <t>BROJČANA OZNAKA I NAZIV</t>
  </si>
  <si>
    <t>IZVRŠENJE 2023.</t>
  </si>
  <si>
    <t>IZVRŠENJE 2024.</t>
  </si>
  <si>
    <t>5.</t>
  </si>
  <si>
    <t xml:space="preserve"> IZVORNI PLAN 2024</t>
  </si>
  <si>
    <t>TEKUĆI PLAN</t>
  </si>
  <si>
    <t>IZVRŠENJE 2024</t>
  </si>
  <si>
    <t>6342 Tekuće pomoći od izvanproračunskih korisnika</t>
  </si>
  <si>
    <t>38 Ostali rashodi</t>
  </si>
  <si>
    <t>383 Kazne,penali i ostale naknade štete</t>
  </si>
  <si>
    <t>425 Višegodišnji nasadi i osnovno stado</t>
  </si>
  <si>
    <t>4251 Višegodišnji nasadi</t>
  </si>
  <si>
    <t>45 Rashodi za dodatna ulaganja na nefinacijskoj imovini</t>
  </si>
  <si>
    <t>452 Dodatna ulaganja na postrojenjima i opremi</t>
  </si>
  <si>
    <t>6.</t>
  </si>
  <si>
    <t>7.</t>
  </si>
  <si>
    <t>4521 Dodatna ulaganja na postrojenjima i opremi</t>
  </si>
  <si>
    <t>4124 Ostala prava</t>
  </si>
  <si>
    <t>IZVORNI PLAN</t>
  </si>
  <si>
    <t>IZVJEŠTAJ O IZVRŠENJU FINANCIJSKOG PLANA ZA 2024 G.PO PROGRAMSKOJ, EKONOMSKOJ KLASIFIKACIJI I IZVORIMA FINANCIRANJA</t>
  </si>
  <si>
    <t>REZULTAT IZ GFI-a 2023*i 2024*</t>
  </si>
  <si>
    <t>Prijenos u 2024*/2025*</t>
  </si>
  <si>
    <t>Izvor 7.1.1. PRIHODI OD PRODAJE ILI ZAMJ. NEF. IMOVINE I NAKN. S NASL.-PK</t>
  </si>
  <si>
    <t>7222 -Komunikacijska oprema</t>
  </si>
  <si>
    <t>Prijenos u 2025*</t>
  </si>
  <si>
    <t>6425 Prihodi od prodaje kratkotrajne nefinanc imovine</t>
  </si>
  <si>
    <t>2024 PROGRAM 2124 JAVNA UPRAVA I ADMINISTRACIJA</t>
  </si>
  <si>
    <t>3241 Naknada troškova osobama izvan radnog odnosa</t>
  </si>
  <si>
    <t>IZVRŠENJE</t>
  </si>
  <si>
    <t>6=5/2*100</t>
  </si>
  <si>
    <t>7=5/4*100</t>
  </si>
  <si>
    <t xml:space="preserve">41 Rashodi za nabavu neproizvedene dugotrajne imovine                                                    </t>
  </si>
  <si>
    <t>323 Rashodi za usluge</t>
  </si>
  <si>
    <t>3232 Usluge tekućeg  i investicijskog održavanja</t>
  </si>
  <si>
    <t>3223 Energija</t>
  </si>
  <si>
    <t>â</t>
  </si>
  <si>
    <t>3221 Uredski materijal i ostali materijalni rashodi</t>
  </si>
  <si>
    <t>4222 Komunikacijska oprema</t>
  </si>
  <si>
    <t>3299 Ostali nespomenuti rashodi poslovanja</t>
  </si>
  <si>
    <t>Izvor 4.3.1.  PRIHODI ZA POSEBNE NAMJENE-PRORAČUNSKI KORISNICI</t>
  </si>
  <si>
    <t xml:space="preserve">322 Rashodi za materijal i energiju                                                           </t>
  </si>
  <si>
    <t>3234 Komunalne usluge</t>
  </si>
  <si>
    <t>4227 Uređaji i oprema za ostale namjene</t>
  </si>
  <si>
    <t>4=3/2*101</t>
  </si>
  <si>
    <t>42211 Računala i računalna oprema</t>
  </si>
  <si>
    <t>42212 Uredski namještaj</t>
  </si>
  <si>
    <t>42271 UREĐAJI</t>
  </si>
  <si>
    <t>U Zagrebu, 20.02.205.</t>
  </si>
  <si>
    <t>x</t>
  </si>
  <si>
    <t>x2</t>
  </si>
  <si>
    <t>x3</t>
  </si>
  <si>
    <t>x4</t>
  </si>
  <si>
    <t>x5</t>
  </si>
  <si>
    <t>x6</t>
  </si>
  <si>
    <t>IZVJEŠTAJ O RASHODIMA PREMA FUNKCIJSKOJ KLASIFIKACIJI</t>
  </si>
  <si>
    <t>RAČUN</t>
  </si>
  <si>
    <t>NAZIV RAČUNA</t>
  </si>
  <si>
    <t>OSTVARENJE /IZVRŠENJE 2023</t>
  </si>
  <si>
    <t>IZVORNI PLAN 2024.</t>
  </si>
  <si>
    <t>OSTVARENJE / IZVRŠENJE 2024</t>
  </si>
  <si>
    <t>INDEKS2</t>
  </si>
  <si>
    <t>08</t>
  </si>
  <si>
    <t>082</t>
  </si>
  <si>
    <t>086</t>
  </si>
  <si>
    <t>Rekreacija kultura i religija</t>
  </si>
  <si>
    <t>Službe kulture</t>
  </si>
  <si>
    <t>Rashodi za rekreaciju, kulturu i religiju koji nisu drugdje svrstani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</si>
</sst>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.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rgb="FF3F3F7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rgb="FF3F3F76"/>
      <name val="Calibri"/>
      <family val="2"/>
      <charset val="238"/>
      <scheme val="minor"/>
    </font>
    <font>
      <sz val="11"/>
      <color theme="1"/>
      <name val="Wingdings"/>
      <charset val="2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rgb="FFFF8001"/>
      </bottom>
      <diagonal/>
    </border>
    <border>
      <left/>
      <right/>
      <top style="medium">
        <color indexed="64"/>
      </top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rgb="FF3F3F3F"/>
      </left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4" fillId="3" borderId="14" applyNumberFormat="0" applyFont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0" borderId="16" applyNumberFormat="0" applyFill="0" applyAlignment="0" applyProtection="0"/>
    <xf numFmtId="0" fontId="8" fillId="8" borderId="17" applyNumberFormat="0" applyAlignment="0" applyProtection="0"/>
    <xf numFmtId="0" fontId="10" fillId="0" borderId="18" applyNumberFormat="0" applyFill="0" applyAlignment="0" applyProtection="0"/>
    <xf numFmtId="0" fontId="11" fillId="9" borderId="15" applyNumberFormat="0" applyAlignment="0" applyProtection="0"/>
  </cellStyleXfs>
  <cellXfs count="286">
    <xf numFmtId="0" fontId="0" fillId="0" borderId="0" xfId="0"/>
    <xf numFmtId="0" fontId="10" fillId="0" borderId="0" xfId="0" applyFont="1"/>
    <xf numFmtId="4" fontId="10" fillId="0" borderId="1" xfId="0" applyNumberFormat="1" applyFont="1" applyBorder="1"/>
    <xf numFmtId="0" fontId="10" fillId="10" borderId="1" xfId="0" applyFont="1" applyFill="1" applyBorder="1"/>
    <xf numFmtId="4" fontId="10" fillId="10" borderId="1" xfId="0" applyNumberFormat="1" applyFont="1" applyFill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/>
    <xf numFmtId="0" fontId="12" fillId="0" borderId="0" xfId="0" applyFont="1"/>
    <xf numFmtId="0" fontId="12" fillId="4" borderId="0" xfId="3" applyFont="1"/>
    <xf numFmtId="0" fontId="12" fillId="4" borderId="0" xfId="3" applyFont="1" applyAlignment="1">
      <alignment horizontal="center"/>
    </xf>
    <xf numFmtId="0" fontId="10" fillId="3" borderId="14" xfId="2" applyFont="1"/>
    <xf numFmtId="4" fontId="10" fillId="3" borderId="14" xfId="2" applyNumberFormat="1" applyFont="1"/>
    <xf numFmtId="0" fontId="8" fillId="8" borderId="17" xfId="7"/>
    <xf numFmtId="4" fontId="8" fillId="8" borderId="17" xfId="7" applyNumberFormat="1"/>
    <xf numFmtId="0" fontId="12" fillId="0" borderId="17" xfId="7" applyFont="1" applyFill="1"/>
    <xf numFmtId="4" fontId="12" fillId="0" borderId="17" xfId="7" applyNumberFormat="1" applyFont="1" applyFill="1"/>
    <xf numFmtId="4" fontId="13" fillId="0" borderId="17" xfId="7" applyNumberFormat="1" applyFont="1" applyFill="1"/>
    <xf numFmtId="0" fontId="8" fillId="8" borderId="22" xfId="7" applyBorder="1"/>
    <xf numFmtId="0" fontId="8" fillId="8" borderId="17" xfId="7" applyAlignment="1">
      <alignment horizontal="left" vertical="top"/>
    </xf>
    <xf numFmtId="0" fontId="12" fillId="4" borderId="15" xfId="3" applyFont="1" applyBorder="1"/>
    <xf numFmtId="4" fontId="12" fillId="4" borderId="15" xfId="3" applyNumberFormat="1" applyFont="1" applyBorder="1"/>
    <xf numFmtId="0" fontId="12" fillId="9" borderId="15" xfId="9" applyFont="1"/>
    <xf numFmtId="4" fontId="12" fillId="9" borderId="15" xfId="9" applyNumberFormat="1" applyFont="1"/>
    <xf numFmtId="0" fontId="10" fillId="0" borderId="18" xfId="8"/>
    <xf numFmtId="0" fontId="10" fillId="0" borderId="18" xfId="8" applyAlignment="1">
      <alignment horizontal="center"/>
    </xf>
    <xf numFmtId="0" fontId="10" fillId="7" borderId="18" xfId="8" applyFill="1"/>
    <xf numFmtId="4" fontId="10" fillId="7" borderId="18" xfId="8" applyNumberFormat="1" applyFill="1"/>
    <xf numFmtId="0" fontId="8" fillId="11" borderId="18" xfId="8" applyFont="1" applyFill="1"/>
    <xf numFmtId="4" fontId="8" fillId="11" borderId="18" xfId="8" applyNumberFormat="1" applyFont="1" applyFill="1"/>
    <xf numFmtId="4" fontId="10" fillId="0" borderId="18" xfId="8" applyNumberFormat="1"/>
    <xf numFmtId="4" fontId="10" fillId="0" borderId="18" xfId="8" applyNumberFormat="1" applyFill="1"/>
    <xf numFmtId="0" fontId="10" fillId="0" borderId="18" xfId="8" applyFill="1" applyAlignment="1" applyProtection="1">
      <alignment vertical="top" wrapText="1" readingOrder="1"/>
      <protection locked="0"/>
    </xf>
    <xf numFmtId="4" fontId="10" fillId="0" borderId="18" xfId="8" applyNumberFormat="1" applyFill="1" applyAlignment="1" applyProtection="1">
      <alignment vertical="top" wrapText="1" readingOrder="1"/>
      <protection locked="0"/>
    </xf>
    <xf numFmtId="0" fontId="10" fillId="0" borderId="18" xfId="8" applyFill="1" applyAlignment="1" applyProtection="1">
      <alignment horizontal="left" vertical="top" wrapText="1" readingOrder="1"/>
      <protection locked="0"/>
    </xf>
    <xf numFmtId="4" fontId="10" fillId="0" borderId="18" xfId="8" applyNumberFormat="1" applyFill="1" applyAlignment="1"/>
    <xf numFmtId="0" fontId="14" fillId="3" borderId="14" xfId="2" applyFont="1"/>
    <xf numFmtId="4" fontId="14" fillId="3" borderId="14" xfId="2" applyNumberFormat="1" applyFont="1"/>
    <xf numFmtId="0" fontId="9" fillId="0" borderId="0" xfId="0" applyFont="1"/>
    <xf numFmtId="0" fontId="5" fillId="6" borderId="17" xfId="5" applyBorder="1"/>
    <xf numFmtId="4" fontId="5" fillId="6" borderId="17" xfId="5" applyNumberFormat="1" applyBorder="1"/>
    <xf numFmtId="4" fontId="9" fillId="0" borderId="0" xfId="0" applyNumberFormat="1" applyFont="1"/>
    <xf numFmtId="0" fontId="10" fillId="13" borderId="18" xfId="8" applyFill="1" applyAlignment="1" applyProtection="1">
      <alignment vertical="top" wrapText="1" readingOrder="1"/>
      <protection locked="0"/>
    </xf>
    <xf numFmtId="0" fontId="10" fillId="13" borderId="18" xfId="8" applyFill="1"/>
    <xf numFmtId="0" fontId="10" fillId="13" borderId="18" xfId="8" applyFill="1" applyAlignment="1">
      <alignment wrapText="1"/>
    </xf>
    <xf numFmtId="0" fontId="10" fillId="14" borderId="18" xfId="8" applyFill="1" applyAlignment="1">
      <alignment wrapText="1"/>
    </xf>
    <xf numFmtId="4" fontId="10" fillId="14" borderId="18" xfId="8" applyNumberFormat="1" applyFill="1"/>
    <xf numFmtId="0" fontId="10" fillId="14" borderId="18" xfId="8" applyFill="1"/>
    <xf numFmtId="0" fontId="10" fillId="14" borderId="18" xfId="8" applyFill="1" applyAlignment="1" applyProtection="1">
      <alignment vertical="top" wrapText="1" readingOrder="1"/>
      <protection locked="0"/>
    </xf>
    <xf numFmtId="4" fontId="10" fillId="14" borderId="18" xfId="8" applyNumberFormat="1" applyFill="1" applyAlignment="1" applyProtection="1">
      <alignment vertical="top" wrapText="1" readingOrder="1"/>
      <protection locked="0"/>
    </xf>
    <xf numFmtId="4" fontId="10" fillId="14" borderId="18" xfId="8" applyNumberFormat="1" applyFill="1" applyAlignment="1"/>
    <xf numFmtId="0" fontId="10" fillId="15" borderId="18" xfId="8" applyFill="1" applyAlignment="1" applyProtection="1">
      <alignment vertical="top" wrapText="1" readingOrder="1"/>
      <protection locked="0"/>
    </xf>
    <xf numFmtId="0" fontId="10" fillId="0" borderId="18" xfId="8" applyFill="1" applyAlignment="1" applyProtection="1">
      <alignment vertical="top" readingOrder="1"/>
      <protection locked="0"/>
    </xf>
    <xf numFmtId="0" fontId="10" fillId="0" borderId="18" xfId="8" applyFill="1" applyAlignment="1">
      <alignment wrapText="1"/>
    </xf>
    <xf numFmtId="0" fontId="10" fillId="0" borderId="18" xfId="8" applyFill="1"/>
    <xf numFmtId="0" fontId="10" fillId="16" borderId="18" xfId="8" applyFill="1" applyAlignment="1" applyProtection="1">
      <alignment vertical="top" wrapText="1" readingOrder="1"/>
      <protection locked="0"/>
    </xf>
    <xf numFmtId="4" fontId="10" fillId="16" borderId="18" xfId="8" applyNumberFormat="1" applyFill="1" applyAlignment="1"/>
    <xf numFmtId="4" fontId="13" fillId="10" borderId="17" xfId="7" applyNumberFormat="1" applyFont="1" applyFill="1"/>
    <xf numFmtId="0" fontId="10" fillId="10" borderId="6" xfId="8" applyFill="1" applyBorder="1" applyAlignment="1">
      <alignment horizontal="center" vertical="top" wrapText="1" readingOrder="1"/>
    </xf>
    <xf numFmtId="3" fontId="10" fillId="10" borderId="7" xfId="8" applyNumberFormat="1" applyFill="1" applyBorder="1" applyAlignment="1">
      <alignment horizontal="center" vertical="top" wrapText="1" readingOrder="1"/>
    </xf>
    <xf numFmtId="3" fontId="10" fillId="10" borderId="8" xfId="8" applyNumberFormat="1" applyFill="1" applyBorder="1" applyAlignment="1">
      <alignment horizontal="center" vertical="top" wrapText="1" readingOrder="1"/>
    </xf>
    <xf numFmtId="0" fontId="8" fillId="17" borderId="1" xfId="8" applyFont="1" applyFill="1" applyBorder="1" applyAlignment="1">
      <alignment horizontal="center" vertical="top" wrapText="1" readingOrder="1"/>
    </xf>
    <xf numFmtId="4" fontId="8" fillId="17" borderId="1" xfId="8" applyNumberFormat="1" applyFont="1" applyFill="1" applyBorder="1" applyAlignment="1">
      <alignment horizontal="left"/>
    </xf>
    <xf numFmtId="4" fontId="8" fillId="17" borderId="1" xfId="8" applyNumberFormat="1" applyFont="1" applyFill="1" applyBorder="1" applyAlignment="1">
      <alignment horizontal="center"/>
    </xf>
    <xf numFmtId="0" fontId="12" fillId="18" borderId="17" xfId="7" applyFont="1" applyFill="1"/>
    <xf numFmtId="0" fontId="12" fillId="10" borderId="17" xfId="7" applyFont="1" applyFill="1"/>
    <xf numFmtId="0" fontId="12" fillId="10" borderId="22" xfId="7" applyFont="1" applyFill="1" applyBorder="1"/>
    <xf numFmtId="0" fontId="12" fillId="10" borderId="1" xfId="7" applyFont="1" applyFill="1" applyBorder="1"/>
    <xf numFmtId="0" fontId="12" fillId="17" borderId="19" xfId="7" applyFont="1" applyFill="1" applyBorder="1"/>
    <xf numFmtId="0" fontId="12" fillId="17" borderId="22" xfId="7" applyFont="1" applyFill="1" applyBorder="1"/>
    <xf numFmtId="0" fontId="12" fillId="18" borderId="1" xfId="7" applyFont="1" applyFill="1" applyBorder="1"/>
    <xf numFmtId="0" fontId="12" fillId="18" borderId="19" xfId="7" applyFont="1" applyFill="1" applyBorder="1"/>
    <xf numFmtId="0" fontId="12" fillId="18" borderId="23" xfId="7" applyFont="1" applyFill="1" applyBorder="1"/>
    <xf numFmtId="4" fontId="10" fillId="18" borderId="1" xfId="0" applyNumberFormat="1" applyFont="1" applyFill="1" applyBorder="1"/>
    <xf numFmtId="4" fontId="0" fillId="10" borderId="1" xfId="0" applyNumberFormat="1" applyFill="1" applyBorder="1"/>
    <xf numFmtId="4" fontId="12" fillId="18" borderId="17" xfId="7" applyNumberFormat="1" applyFont="1" applyFill="1"/>
    <xf numFmtId="4" fontId="0" fillId="10" borderId="9" xfId="0" applyNumberFormat="1" applyFill="1" applyBorder="1"/>
    <xf numFmtId="4" fontId="12" fillId="17" borderId="19" xfId="7" applyNumberFormat="1" applyFont="1" applyFill="1" applyBorder="1"/>
    <xf numFmtId="4" fontId="12" fillId="17" borderId="1" xfId="8" applyNumberFormat="1" applyFont="1" applyFill="1" applyBorder="1" applyAlignment="1">
      <alignment horizontal="right" vertical="top" readingOrder="1"/>
    </xf>
    <xf numFmtId="0" fontId="12" fillId="17" borderId="17" xfId="7" applyFont="1" applyFill="1"/>
    <xf numFmtId="0" fontId="12" fillId="10" borderId="19" xfId="7" applyFont="1" applyFill="1" applyBorder="1"/>
    <xf numFmtId="4" fontId="10" fillId="17" borderId="1" xfId="0" applyNumberFormat="1" applyFont="1" applyFill="1" applyBorder="1"/>
    <xf numFmtId="4" fontId="0" fillId="10" borderId="0" xfId="0" applyNumberFormat="1" applyFill="1"/>
    <xf numFmtId="0" fontId="12" fillId="19" borderId="22" xfId="7" applyFont="1" applyFill="1" applyBorder="1"/>
    <xf numFmtId="4" fontId="12" fillId="19" borderId="1" xfId="8" applyNumberFormat="1" applyFont="1" applyFill="1" applyBorder="1" applyAlignment="1">
      <alignment horizontal="right" vertical="top" readingOrder="1"/>
    </xf>
    <xf numFmtId="0" fontId="12" fillId="19" borderId="17" xfId="7" applyFont="1" applyFill="1"/>
    <xf numFmtId="4" fontId="10" fillId="19" borderId="1" xfId="0" applyNumberFormat="1" applyFont="1" applyFill="1" applyBorder="1"/>
    <xf numFmtId="0" fontId="10" fillId="2" borderId="1" xfId="1" applyFont="1" applyBorder="1" applyAlignment="1">
      <alignment horizontal="center" vertical="top" wrapText="1" readingOrder="1"/>
    </xf>
    <xf numFmtId="4" fontId="10" fillId="2" borderId="1" xfId="1" applyNumberFormat="1" applyFont="1" applyBorder="1" applyAlignment="1">
      <alignment horizontal="center"/>
    </xf>
    <xf numFmtId="0" fontId="12" fillId="20" borderId="17" xfId="7" applyFont="1" applyFill="1"/>
    <xf numFmtId="4" fontId="10" fillId="20" borderId="1" xfId="0" applyNumberFormat="1" applyFont="1" applyFill="1" applyBorder="1"/>
    <xf numFmtId="0" fontId="12" fillId="20" borderId="19" xfId="7" applyFont="1" applyFill="1" applyBorder="1"/>
    <xf numFmtId="0" fontId="12" fillId="19" borderId="19" xfId="7" applyFont="1" applyFill="1" applyBorder="1"/>
    <xf numFmtId="4" fontId="12" fillId="19" borderId="19" xfId="7" applyNumberFormat="1" applyFont="1" applyFill="1" applyBorder="1"/>
    <xf numFmtId="0" fontId="12" fillId="20" borderId="1" xfId="7" applyFont="1" applyFill="1" applyBorder="1"/>
    <xf numFmtId="0" fontId="12" fillId="20" borderId="23" xfId="7" applyFont="1" applyFill="1" applyBorder="1"/>
    <xf numFmtId="0" fontId="12" fillId="10" borderId="23" xfId="7" applyFont="1" applyFill="1" applyBorder="1"/>
    <xf numFmtId="4" fontId="10" fillId="20" borderId="9" xfId="0" applyNumberFormat="1" applyFont="1" applyFill="1" applyBorder="1"/>
    <xf numFmtId="4" fontId="10" fillId="0" borderId="0" xfId="0" applyNumberFormat="1" applyFont="1"/>
    <xf numFmtId="4" fontId="10" fillId="17" borderId="0" xfId="0" applyNumberFormat="1" applyFont="1" applyFill="1"/>
    <xf numFmtId="0" fontId="15" fillId="17" borderId="15" xfId="9" applyFont="1" applyFill="1"/>
    <xf numFmtId="0" fontId="8" fillId="21" borderId="0" xfId="0" applyFont="1" applyFill="1"/>
    <xf numFmtId="4" fontId="8" fillId="21" borderId="0" xfId="0" applyNumberFormat="1" applyFont="1" applyFill="1"/>
    <xf numFmtId="4" fontId="16" fillId="17" borderId="0" xfId="0" applyNumberFormat="1" applyFont="1" applyFill="1"/>
    <xf numFmtId="0" fontId="16" fillId="0" borderId="0" xfId="0" applyFont="1"/>
    <xf numFmtId="0" fontId="17" fillId="0" borderId="0" xfId="0" applyFont="1"/>
    <xf numFmtId="4" fontId="10" fillId="3" borderId="14" xfId="2" applyNumberFormat="1" applyFont="1" applyAlignment="1">
      <alignment horizontal="center"/>
    </xf>
    <xf numFmtId="4" fontId="8" fillId="8" borderId="17" xfId="7" applyNumberFormat="1" applyAlignment="1">
      <alignment horizontal="center"/>
    </xf>
    <xf numFmtId="4" fontId="13" fillId="0" borderId="17" xfId="7" applyNumberFormat="1" applyFont="1" applyFill="1" applyAlignment="1">
      <alignment horizontal="center"/>
    </xf>
    <xf numFmtId="4" fontId="12" fillId="0" borderId="17" xfId="7" applyNumberFormat="1" applyFont="1" applyFill="1" applyAlignment="1">
      <alignment horizontal="center"/>
    </xf>
    <xf numFmtId="4" fontId="14" fillId="3" borderId="14" xfId="2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0" fillId="16" borderId="14" xfId="2" applyNumberFormat="1" applyFont="1" applyFill="1" applyAlignment="1">
      <alignment horizontal="center"/>
    </xf>
    <xf numFmtId="2" fontId="5" fillId="6" borderId="17" xfId="5" applyNumberFormat="1" applyBorder="1" applyAlignment="1">
      <alignment horizontal="center"/>
    </xf>
    <xf numFmtId="0" fontId="8" fillId="22" borderId="17" xfId="7" applyFill="1" applyAlignment="1">
      <alignment horizontal="left"/>
    </xf>
    <xf numFmtId="4" fontId="8" fillId="22" borderId="17" xfId="7" applyNumberFormat="1" applyFill="1"/>
    <xf numFmtId="0" fontId="8" fillId="23" borderId="1" xfId="8" applyFont="1" applyFill="1" applyBorder="1" applyAlignment="1">
      <alignment horizontal="center" vertical="top" wrapText="1" readingOrder="1"/>
    </xf>
    <xf numFmtId="0" fontId="12" fillId="24" borderId="22" xfId="7" applyFont="1" applyFill="1" applyBorder="1"/>
    <xf numFmtId="0" fontId="12" fillId="25" borderId="17" xfId="7" applyFont="1" applyFill="1"/>
    <xf numFmtId="4" fontId="10" fillId="25" borderId="1" xfId="0" applyNumberFormat="1" applyFont="1" applyFill="1" applyBorder="1"/>
    <xf numFmtId="0" fontId="12" fillId="24" borderId="17" xfId="7" applyFont="1" applyFill="1"/>
    <xf numFmtId="4" fontId="10" fillId="24" borderId="1" xfId="0" applyNumberFormat="1" applyFont="1" applyFill="1" applyBorder="1"/>
    <xf numFmtId="0" fontId="8" fillId="26" borderId="1" xfId="8" applyFont="1" applyFill="1" applyBorder="1" applyAlignment="1">
      <alignment horizontal="center" vertical="top" wrapText="1" readingOrder="1"/>
    </xf>
    <xf numFmtId="4" fontId="8" fillId="26" borderId="1" xfId="8" applyNumberFormat="1" applyFont="1" applyFill="1" applyBorder="1" applyAlignment="1">
      <alignment horizontal="left"/>
    </xf>
    <xf numFmtId="0" fontId="12" fillId="21" borderId="22" xfId="7" applyFont="1" applyFill="1" applyBorder="1"/>
    <xf numFmtId="4" fontId="12" fillId="21" borderId="1" xfId="8" applyNumberFormat="1" applyFont="1" applyFill="1" applyBorder="1" applyAlignment="1">
      <alignment horizontal="right" vertical="top" readingOrder="1"/>
    </xf>
    <xf numFmtId="0" fontId="12" fillId="27" borderId="17" xfId="7" applyFont="1" applyFill="1"/>
    <xf numFmtId="4" fontId="10" fillId="27" borderId="1" xfId="0" applyNumberFormat="1" applyFont="1" applyFill="1" applyBorder="1"/>
    <xf numFmtId="4" fontId="8" fillId="23" borderId="1" xfId="8" applyNumberFormat="1" applyFont="1" applyFill="1" applyBorder="1" applyAlignment="1">
      <alignment horizontal="center"/>
    </xf>
    <xf numFmtId="4" fontId="10" fillId="25" borderId="1" xfId="0" applyNumberFormat="1" applyFont="1" applyFill="1" applyBorder="1" applyAlignment="1">
      <alignment horizontal="center"/>
    </xf>
    <xf numFmtId="4" fontId="0" fillId="10" borderId="1" xfId="0" applyNumberFormat="1" applyFill="1" applyBorder="1" applyAlignment="1">
      <alignment horizontal="center"/>
    </xf>
    <xf numFmtId="4" fontId="10" fillId="24" borderId="1" xfId="0" applyNumberFormat="1" applyFont="1" applyFill="1" applyBorder="1" applyAlignment="1">
      <alignment horizontal="center"/>
    </xf>
    <xf numFmtId="0" fontId="8" fillId="28" borderId="1" xfId="8" applyFont="1" applyFill="1" applyBorder="1" applyAlignment="1">
      <alignment horizontal="center" vertical="top" wrapText="1" readingOrder="1"/>
    </xf>
    <xf numFmtId="0" fontId="10" fillId="0" borderId="6" xfId="8" applyFill="1" applyBorder="1" applyAlignment="1">
      <alignment horizontal="center" vertical="top" wrapText="1" readingOrder="1"/>
    </xf>
    <xf numFmtId="3" fontId="10" fillId="0" borderId="7" xfId="8" applyNumberFormat="1" applyFill="1" applyBorder="1" applyAlignment="1">
      <alignment horizontal="center" vertical="top" wrapText="1" readingOrder="1"/>
    </xf>
    <xf numFmtId="3" fontId="10" fillId="0" borderId="8" xfId="8" applyNumberFormat="1" applyFill="1" applyBorder="1" applyAlignment="1">
      <alignment horizontal="center" vertical="top" wrapText="1" readingOrder="1"/>
    </xf>
    <xf numFmtId="4" fontId="8" fillId="28" borderId="1" xfId="8" applyNumberFormat="1" applyFont="1" applyFill="1" applyBorder="1" applyAlignment="1">
      <alignment horizontal="center"/>
    </xf>
    <xf numFmtId="0" fontId="12" fillId="23" borderId="22" xfId="7" applyFont="1" applyFill="1" applyBorder="1"/>
    <xf numFmtId="4" fontId="12" fillId="23" borderId="1" xfId="8" applyNumberFormat="1" applyFont="1" applyFill="1" applyBorder="1" applyAlignment="1">
      <alignment horizontal="right" vertical="top" readingOrder="1"/>
    </xf>
    <xf numFmtId="0" fontId="8" fillId="28" borderId="17" xfId="7" applyFill="1"/>
    <xf numFmtId="4" fontId="8" fillId="28" borderId="1" xfId="0" applyNumberFormat="1" applyFont="1" applyFill="1" applyBorder="1"/>
    <xf numFmtId="0" fontId="10" fillId="10" borderId="3" xfId="8" applyFill="1" applyBorder="1" applyAlignment="1">
      <alignment horizontal="center" vertical="top" wrapText="1" readingOrder="1"/>
    </xf>
    <xf numFmtId="3" fontId="10" fillId="10" borderId="10" xfId="8" applyNumberFormat="1" applyFill="1" applyBorder="1" applyAlignment="1">
      <alignment horizontal="center" vertical="top" wrapText="1" readingOrder="1"/>
    </xf>
    <xf numFmtId="3" fontId="10" fillId="10" borderId="11" xfId="8" applyNumberFormat="1" applyFill="1" applyBorder="1" applyAlignment="1">
      <alignment horizontal="center" vertical="top" wrapText="1" readingOrder="1"/>
    </xf>
    <xf numFmtId="4" fontId="12" fillId="24" borderId="12" xfId="8" applyNumberFormat="1" applyFont="1" applyFill="1" applyBorder="1" applyAlignment="1">
      <alignment horizontal="right" vertical="top" readingOrder="1"/>
    </xf>
    <xf numFmtId="4" fontId="12" fillId="24" borderId="12" xfId="8" applyNumberFormat="1" applyFont="1" applyFill="1" applyBorder="1" applyAlignment="1">
      <alignment horizontal="center" vertical="top" readingOrder="1"/>
    </xf>
    <xf numFmtId="0" fontId="10" fillId="24" borderId="1" xfId="8" applyFill="1" applyBorder="1" applyAlignment="1">
      <alignment horizontal="left" vertical="top" wrapText="1" readingOrder="1"/>
    </xf>
    <xf numFmtId="0" fontId="10" fillId="25" borderId="1" xfId="8" applyFill="1" applyBorder="1" applyAlignment="1">
      <alignment horizontal="left" vertical="top" wrapText="1" readingOrder="1"/>
    </xf>
    <xf numFmtId="0" fontId="10" fillId="10" borderId="1" xfId="8" applyFill="1" applyBorder="1" applyAlignment="1">
      <alignment horizontal="left" vertical="top" wrapText="1" readingOrder="1"/>
    </xf>
    <xf numFmtId="4" fontId="10" fillId="25" borderId="9" xfId="0" applyNumberFormat="1" applyFont="1" applyFill="1" applyBorder="1"/>
    <xf numFmtId="4" fontId="10" fillId="24" borderId="1" xfId="8" applyNumberFormat="1" applyFill="1" applyBorder="1" applyAlignment="1">
      <alignment horizontal="center" vertical="top" wrapText="1" readingOrder="1"/>
    </xf>
    <xf numFmtId="4" fontId="10" fillId="25" borderId="1" xfId="8" applyNumberFormat="1" applyFill="1" applyBorder="1" applyAlignment="1">
      <alignment horizontal="center" vertical="top" wrapText="1" readingOrder="1"/>
    </xf>
    <xf numFmtId="4" fontId="10" fillId="24" borderId="1" xfId="8" applyNumberFormat="1" applyFill="1" applyBorder="1" applyAlignment="1">
      <alignment horizontal="right" wrapText="1" readingOrder="1"/>
    </xf>
    <xf numFmtId="4" fontId="10" fillId="25" borderId="1" xfId="8" applyNumberFormat="1" applyFill="1" applyBorder="1" applyAlignment="1">
      <alignment horizontal="right" wrapText="1" readingOrder="1"/>
    </xf>
    <xf numFmtId="4" fontId="4" fillId="10" borderId="1" xfId="8" applyNumberFormat="1" applyFont="1" applyFill="1" applyBorder="1" applyAlignment="1">
      <alignment horizontal="right" wrapText="1" readingOrder="1"/>
    </xf>
    <xf numFmtId="0" fontId="12" fillId="25" borderId="12" xfId="7" applyFont="1" applyFill="1" applyBorder="1"/>
    <xf numFmtId="0" fontId="12" fillId="10" borderId="0" xfId="7" applyFont="1" applyFill="1" applyBorder="1"/>
    <xf numFmtId="4" fontId="10" fillId="0" borderId="0" xfId="0" applyNumberFormat="1" applyFont="1" applyAlignment="1">
      <alignment horizontal="center"/>
    </xf>
    <xf numFmtId="4" fontId="18" fillId="10" borderId="1" xfId="0" applyNumberFormat="1" applyFont="1" applyFill="1" applyBorder="1"/>
    <xf numFmtId="4" fontId="18" fillId="10" borderId="17" xfId="7" applyNumberFormat="1" applyFont="1" applyFill="1"/>
    <xf numFmtId="4" fontId="10" fillId="15" borderId="18" xfId="8" applyNumberFormat="1" applyFill="1"/>
    <xf numFmtId="4" fontId="12" fillId="0" borderId="24" xfId="7" applyNumberFormat="1" applyFont="1" applyFill="1" applyBorder="1"/>
    <xf numFmtId="4" fontId="12" fillId="0" borderId="19" xfId="7" applyNumberFormat="1" applyFont="1" applyFill="1" applyBorder="1"/>
    <xf numFmtId="4" fontId="12" fillId="0" borderId="22" xfId="7" applyNumberFormat="1" applyFont="1" applyFill="1" applyBorder="1"/>
    <xf numFmtId="4" fontId="12" fillId="0" borderId="1" xfId="7" applyNumberFormat="1" applyFont="1" applyFill="1" applyBorder="1"/>
    <xf numFmtId="4" fontId="12" fillId="0" borderId="13" xfId="7" applyNumberFormat="1" applyFont="1" applyFill="1" applyBorder="1"/>
    <xf numFmtId="0" fontId="12" fillId="0" borderId="19" xfId="7" applyFont="1" applyFill="1" applyBorder="1"/>
    <xf numFmtId="0" fontId="12" fillId="0" borderId="1" xfId="7" applyFont="1" applyFill="1" applyBorder="1"/>
    <xf numFmtId="0" fontId="12" fillId="0" borderId="22" xfId="7" applyFont="1" applyFill="1" applyBorder="1"/>
    <xf numFmtId="4" fontId="13" fillId="0" borderId="17" xfId="7" applyNumberFormat="1" applyFont="1" applyFill="1" applyProtection="1">
      <protection locked="0"/>
    </xf>
    <xf numFmtId="4" fontId="4" fillId="0" borderId="18" xfId="8" applyNumberFormat="1" applyFont="1"/>
    <xf numFmtId="4" fontId="10" fillId="0" borderId="18" xfId="8" applyNumberFormat="1" applyFill="1" applyAlignment="1" applyProtection="1">
      <alignment vertical="top" wrapText="1" readingOrder="1"/>
    </xf>
    <xf numFmtId="4" fontId="10" fillId="16" borderId="18" xfId="8" applyNumberFormat="1" applyFill="1" applyAlignment="1" applyProtection="1">
      <alignment vertical="top" wrapText="1" readingOrder="1"/>
    </xf>
    <xf numFmtId="4" fontId="8" fillId="17" borderId="1" xfId="8" applyNumberFormat="1" applyFont="1" applyFill="1" applyBorder="1" applyAlignment="1">
      <alignment horizontal="center" vertical="top" wrapText="1" readingOrder="1"/>
    </xf>
    <xf numFmtId="4" fontId="8" fillId="17" borderId="1" xfId="8" applyNumberFormat="1" applyFont="1" applyFill="1" applyBorder="1" applyAlignment="1">
      <alignment horizontal="left" vertical="top" wrapText="1" readingOrder="1"/>
    </xf>
    <xf numFmtId="0" fontId="10" fillId="10" borderId="0" xfId="0" applyFont="1" applyFill="1"/>
    <xf numFmtId="0" fontId="12" fillId="29" borderId="22" xfId="7" applyFont="1" applyFill="1" applyBorder="1"/>
    <xf numFmtId="4" fontId="12" fillId="29" borderId="1" xfId="8" applyNumberFormat="1" applyFont="1" applyFill="1" applyBorder="1" applyAlignment="1">
      <alignment horizontal="right" vertical="top" readingOrder="1"/>
    </xf>
    <xf numFmtId="0" fontId="12" fillId="30" borderId="23" xfId="7" applyFont="1" applyFill="1" applyBorder="1" applyAlignment="1">
      <alignment horizontal="left"/>
    </xf>
    <xf numFmtId="4" fontId="10" fillId="30" borderId="9" xfId="0" applyNumberFormat="1" applyFont="1" applyFill="1" applyBorder="1"/>
    <xf numFmtId="4" fontId="10" fillId="30" borderId="1" xfId="0" applyNumberFormat="1" applyFont="1" applyFill="1" applyBorder="1"/>
    <xf numFmtId="0" fontId="12" fillId="29" borderId="23" xfId="7" applyFont="1" applyFill="1" applyBorder="1"/>
    <xf numFmtId="4" fontId="10" fillId="29" borderId="1" xfId="0" applyNumberFormat="1" applyFont="1" applyFill="1" applyBorder="1"/>
    <xf numFmtId="4" fontId="10" fillId="29" borderId="9" xfId="0" applyNumberFormat="1" applyFont="1" applyFill="1" applyBorder="1"/>
    <xf numFmtId="0" fontId="12" fillId="20" borderId="19" xfId="7" applyFont="1" applyFill="1" applyBorder="1" applyAlignment="1">
      <alignment horizontal="left"/>
    </xf>
    <xf numFmtId="4" fontId="10" fillId="16" borderId="9" xfId="0" applyNumberFormat="1" applyFont="1" applyFill="1" applyBorder="1"/>
    <xf numFmtId="4" fontId="10" fillId="16" borderId="1" xfId="0" applyNumberFormat="1" applyFont="1" applyFill="1" applyBorder="1"/>
    <xf numFmtId="4" fontId="10" fillId="20" borderId="9" xfId="0" applyNumberFormat="1" applyFont="1" applyFill="1" applyBorder="1" applyAlignment="1">
      <alignment horizontal="right"/>
    </xf>
    <xf numFmtId="4" fontId="10" fillId="20" borderId="1" xfId="0" applyNumberFormat="1" applyFont="1" applyFill="1" applyBorder="1" applyAlignment="1">
      <alignment horizontal="right"/>
    </xf>
    <xf numFmtId="0" fontId="12" fillId="10" borderId="19" xfId="7" applyFont="1" applyFill="1" applyBorder="1" applyAlignment="1">
      <alignment horizontal="left"/>
    </xf>
    <xf numFmtId="0" fontId="0" fillId="25" borderId="0" xfId="0" applyFill="1"/>
    <xf numFmtId="4" fontId="10" fillId="10" borderId="1" xfId="8" applyNumberFormat="1" applyFill="1" applyBorder="1" applyAlignment="1">
      <alignment horizontal="right" wrapText="1" readingOrder="1"/>
    </xf>
    <xf numFmtId="4" fontId="10" fillId="10" borderId="1" xfId="8" applyNumberFormat="1" applyFill="1" applyBorder="1" applyAlignment="1">
      <alignment horizontal="center" vertical="top" wrapText="1" readingOrder="1"/>
    </xf>
    <xf numFmtId="0" fontId="10" fillId="10" borderId="0" xfId="8" applyFill="1" applyBorder="1" applyAlignment="1">
      <alignment horizontal="left" vertical="top" wrapText="1" readingOrder="1"/>
    </xf>
    <xf numFmtId="4" fontId="4" fillId="10" borderId="12" xfId="8" applyNumberFormat="1" applyFont="1" applyFill="1" applyBorder="1" applyAlignment="1">
      <alignment horizontal="right" wrapText="1" readingOrder="1"/>
    </xf>
    <xf numFmtId="0" fontId="10" fillId="25" borderId="0" xfId="8" applyFill="1" applyBorder="1" applyAlignment="1">
      <alignment horizontal="left" vertical="top" wrapText="1" readingOrder="1"/>
    </xf>
    <xf numFmtId="4" fontId="10" fillId="25" borderId="12" xfId="8" applyNumberFormat="1" applyFill="1" applyBorder="1" applyAlignment="1">
      <alignment horizontal="right" wrapText="1" readingOrder="1"/>
    </xf>
    <xf numFmtId="4" fontId="10" fillId="25" borderId="12" xfId="8" applyNumberFormat="1" applyFill="1" applyBorder="1" applyAlignment="1">
      <alignment horizontal="center" vertical="top" wrapText="1" readingOrder="1"/>
    </xf>
    <xf numFmtId="2" fontId="10" fillId="0" borderId="1" xfId="0" applyNumberFormat="1" applyFont="1" applyBorder="1"/>
    <xf numFmtId="4" fontId="8" fillId="22" borderId="17" xfId="7" applyNumberFormat="1" applyFill="1" applyAlignment="1">
      <alignment horizontal="center"/>
    </xf>
    <xf numFmtId="0" fontId="8" fillId="22" borderId="17" xfId="7" applyFill="1"/>
    <xf numFmtId="0" fontId="8" fillId="32" borderId="17" xfId="7" applyFill="1"/>
    <xf numFmtId="4" fontId="5" fillId="32" borderId="17" xfId="7" applyNumberFormat="1" applyFont="1" applyFill="1"/>
    <xf numFmtId="4" fontId="8" fillId="32" borderId="17" xfId="7" applyNumberFormat="1" applyFill="1"/>
    <xf numFmtId="0" fontId="0" fillId="31" borderId="0" xfId="0" applyFill="1"/>
    <xf numFmtId="0" fontId="0" fillId="22" borderId="26" xfId="0" applyFill="1" applyBorder="1"/>
    <xf numFmtId="4" fontId="8" fillId="8" borderId="17" xfId="7" applyNumberFormat="1" applyAlignment="1">
      <alignment horizontal="center" wrapText="1"/>
    </xf>
    <xf numFmtId="4" fontId="8" fillId="0" borderId="17" xfId="7" applyNumberFormat="1" applyFill="1"/>
    <xf numFmtId="0" fontId="12" fillId="0" borderId="17" xfId="7" applyFont="1" applyFill="1" applyAlignment="1">
      <alignment horizontal="left"/>
    </xf>
    <xf numFmtId="0" fontId="10" fillId="0" borderId="0" xfId="8" applyFill="1" applyBorder="1" applyAlignment="1">
      <alignment horizontal="center"/>
    </xf>
    <xf numFmtId="0" fontId="10" fillId="0" borderId="18" xfId="8" applyAlignment="1">
      <alignment horizontal="center" wrapText="1"/>
    </xf>
    <xf numFmtId="4" fontId="10" fillId="0" borderId="0" xfId="8" applyNumberFormat="1" applyBorder="1"/>
    <xf numFmtId="4" fontId="13" fillId="0" borderId="17" xfId="7" applyNumberFormat="1" applyFont="1" applyFill="1" applyAlignment="1">
      <alignment horizontal="right"/>
    </xf>
    <xf numFmtId="4" fontId="4" fillId="0" borderId="18" xfId="8" applyNumberFormat="1" applyFont="1" applyFill="1"/>
    <xf numFmtId="4" fontId="4" fillId="0" borderId="18" xfId="8" applyNumberFormat="1" applyFont="1" applyFill="1" applyAlignment="1"/>
    <xf numFmtId="4" fontId="8" fillId="17" borderId="1" xfId="8" applyNumberFormat="1" applyFont="1" applyFill="1" applyBorder="1" applyAlignment="1">
      <alignment horizontal="center" vertical="center"/>
    </xf>
    <xf numFmtId="4" fontId="8" fillId="26" borderId="1" xfId="8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10" borderId="0" xfId="0" applyFill="1"/>
    <xf numFmtId="0" fontId="12" fillId="27" borderId="22" xfId="7" applyFont="1" applyFill="1" applyBorder="1"/>
    <xf numFmtId="4" fontId="12" fillId="27" borderId="1" xfId="8" applyNumberFormat="1" applyFont="1" applyFill="1" applyBorder="1" applyAlignment="1">
      <alignment horizontal="right" vertical="top" readingOrder="1"/>
    </xf>
    <xf numFmtId="0" fontId="0" fillId="27" borderId="0" xfId="0" applyFill="1"/>
    <xf numFmtId="4" fontId="0" fillId="10" borderId="2" xfId="0" applyNumberFormat="1" applyFill="1" applyBorder="1"/>
    <xf numFmtId="4" fontId="10" fillId="10" borderId="2" xfId="0" applyNumberFormat="1" applyFont="1" applyFill="1" applyBorder="1"/>
    <xf numFmtId="0" fontId="12" fillId="17" borderId="23" xfId="7" applyFont="1" applyFill="1" applyBorder="1"/>
    <xf numFmtId="4" fontId="4" fillId="10" borderId="1" xfId="8" applyNumberFormat="1" applyFont="1" applyFill="1" applyBorder="1" applyAlignment="1">
      <alignment horizontal="right" vertical="top" wrapText="1" readingOrder="1"/>
    </xf>
    <xf numFmtId="4" fontId="10" fillId="25" borderId="1" xfId="8" applyNumberFormat="1" applyFill="1" applyBorder="1" applyAlignment="1">
      <alignment horizontal="right" vertical="top" wrapText="1" readingOrder="1"/>
    </xf>
    <xf numFmtId="4" fontId="10" fillId="10" borderId="1" xfId="8" applyNumberFormat="1" applyFill="1" applyBorder="1" applyAlignment="1">
      <alignment horizontal="right" vertical="top" wrapText="1" readingOrder="1"/>
    </xf>
    <xf numFmtId="4" fontId="10" fillId="25" borderId="12" xfId="8" applyNumberFormat="1" applyFill="1" applyBorder="1" applyAlignment="1">
      <alignment horizontal="right" vertical="top" wrapText="1" readingOrder="1"/>
    </xf>
    <xf numFmtId="4" fontId="4" fillId="10" borderId="12" xfId="8" applyNumberFormat="1" applyFont="1" applyFill="1" applyBorder="1" applyAlignment="1">
      <alignment horizontal="right" vertical="top" wrapText="1" readingOrder="1"/>
    </xf>
    <xf numFmtId="4" fontId="0" fillId="10" borderId="1" xfId="0" applyNumberFormat="1" applyFill="1" applyBorder="1" applyAlignment="1">
      <alignment horizontal="right"/>
    </xf>
    <xf numFmtId="4" fontId="10" fillId="0" borderId="0" xfId="0" applyNumberFormat="1" applyFont="1" applyAlignment="1">
      <alignment horizontal="right"/>
    </xf>
    <xf numFmtId="4" fontId="0" fillId="10" borderId="0" xfId="0" applyNumberFormat="1" applyFill="1" applyAlignment="1">
      <alignment horizontal="right"/>
    </xf>
    <xf numFmtId="4" fontId="10" fillId="10" borderId="12" xfId="8" applyNumberFormat="1" applyFill="1" applyBorder="1" applyAlignment="1">
      <alignment horizontal="right" wrapText="1" readingOrder="1"/>
    </xf>
    <xf numFmtId="4" fontId="10" fillId="10" borderId="12" xfId="8" applyNumberFormat="1" applyFill="1" applyBorder="1" applyAlignment="1">
      <alignment horizontal="center" vertical="top" wrapText="1" readingOrder="1"/>
    </xf>
    <xf numFmtId="4" fontId="10" fillId="10" borderId="0" xfId="0" applyNumberFormat="1" applyFont="1" applyFill="1"/>
    <xf numFmtId="4" fontId="0" fillId="10" borderId="0" xfId="0" applyNumberFormat="1" applyFill="1" applyAlignment="1">
      <alignment horizontal="center"/>
    </xf>
    <xf numFmtId="0" fontId="12" fillId="24" borderId="27" xfId="7" applyFont="1" applyFill="1" applyBorder="1"/>
    <xf numFmtId="4" fontId="13" fillId="10" borderId="1" xfId="8" applyNumberFormat="1" applyFont="1" applyFill="1" applyBorder="1" applyAlignment="1">
      <alignment horizontal="right" vertical="top" readingOrder="1"/>
    </xf>
    <xf numFmtId="4" fontId="10" fillId="33" borderId="0" xfId="0" applyNumberFormat="1" applyFont="1" applyFill="1" applyAlignment="1">
      <alignment horizontal="center" vertical="center"/>
    </xf>
    <xf numFmtId="2" fontId="10" fillId="33" borderId="0" xfId="0" applyNumberFormat="1" applyFont="1" applyFill="1" applyAlignment="1">
      <alignment horizontal="center" vertical="center"/>
    </xf>
    <xf numFmtId="4" fontId="5" fillId="6" borderId="17" xfId="5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Alignment="1">
      <alignment horizontal="center" vertical="top" wrapText="1"/>
    </xf>
    <xf numFmtId="49" fontId="0" fillId="0" borderId="1" xfId="0" applyNumberFormat="1" applyBorder="1" applyAlignment="1">
      <alignment horizontal="left" vertical="top"/>
    </xf>
    <xf numFmtId="4" fontId="10" fillId="0" borderId="1" xfId="0" applyNumberFormat="1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8" fillId="8" borderId="19" xfId="7" applyBorder="1" applyProtection="1">
      <protection locked="0" hidden="1"/>
    </xf>
    <xf numFmtId="0" fontId="8" fillId="8" borderId="19" xfId="7" applyBorder="1" applyAlignment="1" applyProtection="1">
      <protection locked="0" hidden="1"/>
    </xf>
    <xf numFmtId="0" fontId="8" fillId="8" borderId="19" xfId="7" applyBorder="1" applyAlignment="1" applyProtection="1">
      <alignment wrapText="1"/>
      <protection locked="0" hidden="1"/>
    </xf>
    <xf numFmtId="0" fontId="10" fillId="0" borderId="1" xfId="0" applyFont="1" applyBorder="1" applyProtection="1">
      <protection locked="0" hidden="1"/>
    </xf>
    <xf numFmtId="0" fontId="10" fillId="0" borderId="1" xfId="0" applyFont="1" applyBorder="1" applyAlignment="1" applyProtection="1">
      <alignment horizontal="center"/>
      <protection locked="0" hidden="1"/>
    </xf>
    <xf numFmtId="4" fontId="10" fillId="0" borderId="1" xfId="0" applyNumberFormat="1" applyFont="1" applyBorder="1" applyProtection="1">
      <protection locked="0" hidden="1"/>
    </xf>
    <xf numFmtId="2" fontId="10" fillId="0" borderId="1" xfId="0" applyNumberFormat="1" applyFont="1" applyBorder="1" applyProtection="1">
      <protection locked="0" hidden="1"/>
    </xf>
    <xf numFmtId="0" fontId="10" fillId="10" borderId="1" xfId="0" applyFont="1" applyFill="1" applyBorder="1" applyProtection="1">
      <protection locked="0" hidden="1"/>
    </xf>
    <xf numFmtId="4" fontId="10" fillId="10" borderId="1" xfId="0" applyNumberFormat="1" applyFont="1" applyFill="1" applyBorder="1" applyProtection="1">
      <protection locked="0" hidden="1"/>
    </xf>
    <xf numFmtId="9" fontId="10" fillId="0" borderId="1" xfId="0" applyNumberFormat="1" applyFont="1" applyBorder="1" applyProtection="1">
      <protection locked="0" hidden="1"/>
    </xf>
    <xf numFmtId="0" fontId="0" fillId="0" borderId="1" xfId="0" applyBorder="1" applyProtection="1">
      <protection locked="0" hidden="1"/>
    </xf>
    <xf numFmtId="9" fontId="0" fillId="0" borderId="1" xfId="0" applyNumberFormat="1" applyBorder="1" applyProtection="1">
      <protection locked="0" hidden="1"/>
    </xf>
    <xf numFmtId="4" fontId="0" fillId="0" borderId="1" xfId="0" applyNumberFormat="1" applyBorder="1" applyProtection="1">
      <protection locked="0" hidden="1"/>
    </xf>
    <xf numFmtId="0" fontId="10" fillId="0" borderId="2" xfId="0" applyFont="1" applyBorder="1" applyProtection="1">
      <protection locked="0" hidden="1"/>
    </xf>
    <xf numFmtId="4" fontId="0" fillId="0" borderId="2" xfId="0" applyNumberFormat="1" applyBorder="1" applyProtection="1">
      <protection locked="0" hidden="1"/>
    </xf>
    <xf numFmtId="0" fontId="8" fillId="11" borderId="20" xfId="6" applyFont="1" applyFill="1" applyBorder="1" applyProtection="1">
      <protection locked="0" hidden="1"/>
    </xf>
    <xf numFmtId="4" fontId="8" fillId="11" borderId="21" xfId="6" applyNumberFormat="1" applyFont="1" applyFill="1" applyBorder="1" applyProtection="1">
      <protection locked="0" hidden="1"/>
    </xf>
    <xf numFmtId="0" fontId="10" fillId="12" borderId="3" xfId="0" applyFont="1" applyFill="1" applyBorder="1" applyProtection="1">
      <protection locked="0" hidden="1"/>
    </xf>
    <xf numFmtId="4" fontId="10" fillId="12" borderId="0" xfId="0" applyNumberFormat="1" applyFont="1" applyFill="1" applyProtection="1">
      <protection locked="0" hidden="1"/>
    </xf>
    <xf numFmtId="0" fontId="10" fillId="0" borderId="3" xfId="0" applyFont="1" applyBorder="1" applyProtection="1">
      <protection locked="0" hidden="1"/>
    </xf>
    <xf numFmtId="4" fontId="0" fillId="0" borderId="0" xfId="0" applyNumberFormat="1" applyProtection="1">
      <protection locked="0" hidden="1"/>
    </xf>
    <xf numFmtId="0" fontId="0" fillId="0" borderId="0" xfId="0" applyProtection="1">
      <protection locked="0" hidden="1"/>
    </xf>
    <xf numFmtId="0" fontId="8" fillId="5" borderId="4" xfId="4" applyFont="1" applyBorder="1" applyProtection="1">
      <protection locked="0" hidden="1"/>
    </xf>
    <xf numFmtId="4" fontId="8" fillId="5" borderId="5" xfId="4" applyNumberFormat="1" applyFont="1" applyBorder="1" applyProtection="1">
      <protection locked="0" hidden="1"/>
    </xf>
    <xf numFmtId="0" fontId="20" fillId="0" borderId="25" xfId="8" applyFont="1" applyFill="1" applyBorder="1" applyAlignment="1" applyProtection="1">
      <alignment horizontal="center" vertical="top" wrapText="1" readingOrder="1"/>
      <protection locked="0"/>
    </xf>
    <xf numFmtId="0" fontId="20" fillId="0" borderId="0" xfId="0" applyFont="1" applyAlignment="1">
      <alignment horizontal="center" vertical="center"/>
    </xf>
    <xf numFmtId="0" fontId="0" fillId="0" borderId="0" xfId="0"/>
    <xf numFmtId="0" fontId="20" fillId="31" borderId="0" xfId="0" applyFont="1" applyFill="1" applyAlignment="1">
      <alignment horizontal="center"/>
    </xf>
    <xf numFmtId="0" fontId="10" fillId="31" borderId="0" xfId="0" applyFont="1" applyFill="1" applyAlignment="1">
      <alignment horizontal="center"/>
    </xf>
    <xf numFmtId="0" fontId="21" fillId="8" borderId="27" xfId="7" applyFont="1" applyBorder="1" applyAlignment="1">
      <alignment horizontal="center"/>
    </xf>
    <xf numFmtId="0" fontId="21" fillId="8" borderId="28" xfId="7" applyFont="1" applyBorder="1" applyAlignment="1">
      <alignment horizontal="center"/>
    </xf>
    <xf numFmtId="0" fontId="21" fillId="8" borderId="24" xfId="7" applyFont="1" applyBorder="1" applyAlignment="1">
      <alignment horizontal="center"/>
    </xf>
    <xf numFmtId="0" fontId="22" fillId="9" borderId="15" xfId="9" applyFont="1" applyAlignment="1">
      <alignment horizontal="center"/>
    </xf>
    <xf numFmtId="0" fontId="19" fillId="9" borderId="15" xfId="9" applyFont="1" applyAlignment="1">
      <alignment horizontal="center"/>
    </xf>
    <xf numFmtId="0" fontId="10" fillId="0" borderId="0" xfId="0" applyFont="1"/>
  </cellXfs>
  <cellStyles count="10">
    <cellStyle name="20% - Isticanje5" xfId="1" builtinId="46"/>
    <cellStyle name="Bilješka" xfId="2" builtinId="10"/>
    <cellStyle name="Dobro" xfId="3" builtinId="26"/>
    <cellStyle name="Isticanje2" xfId="4" builtinId="33"/>
    <cellStyle name="Isticanje5" xfId="5" builtinId="45"/>
    <cellStyle name="Normalno" xfId="0" builtinId="0"/>
    <cellStyle name="Povezana ćelija" xfId="6" builtinId="24"/>
    <cellStyle name="Provjera ćelije" xfId="7" builtinId="23"/>
    <cellStyle name="Ukupni zbroj" xfId="8" builtinId="25"/>
    <cellStyle name="Unos" xfId="9" builtinId="20"/>
  </cellStyles>
  <dxfs count="13"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450273</xdr:colOff>
      <xdr:row>166</xdr:row>
      <xdr:rowOff>181841</xdr:rowOff>
    </xdr:from>
    <xdr:to>
      <xdr:col>5</xdr:col>
      <xdr:colOff>128554</xdr:colOff>
      <xdr:row>170</xdr:row>
      <xdr:rowOff>25977</xdr:rowOff>
    </xdr:to>
    <xdr:pic>
      <xdr:nvPicPr>
        <xdr:cNvPr id="3" name="Grafika 2" descr="Arrow Up with solid fill">
          <a:extLst>
            <a:ext uri="{FF2B5EF4-FFF2-40B4-BE49-F238E27FC236}">
              <a16:creationId xmlns:a16="http://schemas.microsoft.com/office/drawing/2014/main" id="{739FEFA1-170D-ACC4-C530-3EF21B50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8944841" y="34671000"/>
          <a:ext cx="718704" cy="718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ica10" displayName="Tablica10" ref="A345:G422" totalsRowShown="0">
  <autoFilter ref="A345:G422" xr:uid="{00000000-0009-0000-0100-00000A000000}"/>
  <tableColumns count="7">
    <tableColumn id="1" xr3:uid="{00000000-0010-0000-0000-000001000000}" name="2024 PROGRAM 2124 JAVNA UPRAVA I ADMINISTRACIJA"/>
    <tableColumn id="2" xr3:uid="{00000000-0010-0000-0000-000002000000}" name="x"/>
    <tableColumn id="3" xr3:uid="{00000000-0010-0000-0000-000003000000}" name="x2" dataDxfId="12"/>
    <tableColumn id="6" xr3:uid="{00000000-0010-0000-0000-000006000000}" name="x3"/>
    <tableColumn id="4" xr3:uid="{00000000-0010-0000-0000-000004000000}" name="x4" dataDxfId="11"/>
    <tableColumn id="5" xr3:uid="{E890733C-4F9D-4970-B54B-088F43BDB1ED}" name="x5" dataDxfId="10"/>
    <tableColumn id="7" xr3:uid="{B5F68DDD-D2FC-42D2-8011-AB4344F6EE9E}" name="x6" dataDxfId="9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C6BA38-BE6E-467E-AB92-A68519B236AA}" name="Tablica1" displayName="Tablica1" ref="A495:H498" totalsRowShown="0" headerRowDxfId="8">
  <autoFilter ref="A495:H498" xr:uid="{02C6BA38-BE6E-467E-AB92-A68519B236AA}"/>
  <tableColumns count="8">
    <tableColumn id="1" xr3:uid="{50B013A8-8BC2-42D1-9BF5-346422672EBB}" name="RAČUN" dataDxfId="7"/>
    <tableColumn id="2" xr3:uid="{7732A10F-D65F-43B4-8F7D-C00AEE297812}" name="NAZIV RAČUNA" dataDxfId="6"/>
    <tableColumn id="3" xr3:uid="{8F0F3C98-D507-4D91-B4C5-C0CEC8B686E9}" name="OSTVARENJE /IZVRŠENJE 2023" dataDxfId="5"/>
    <tableColumn id="4" xr3:uid="{8BE98EFD-0EA3-4DDE-8680-437EE155A9ED}" name="IZVORNI PLAN 2024." dataDxfId="4"/>
    <tableColumn id="5" xr3:uid="{6FF6C376-830F-456A-889A-D0B1761499D5}" name="TEKUĆI PLAN" dataDxfId="3"/>
    <tableColumn id="6" xr3:uid="{57C4D0EA-F731-426E-A528-55261C4F4152}" name="OSTVARENJE / IZVRŠENJE 2024" dataDxfId="2"/>
    <tableColumn id="7" xr3:uid="{2FD5A8D0-8167-40F9-B5C5-871DD981292D}" name="INDEKS" dataDxfId="1">
      <calculatedColumnFormula>Tablica1[[#This Row],[OSTVARENJE / IZVRŠENJE 2024]]/Tablica1[[#This Row],[OSTVARENJE /IZVRŠENJE 2023]]*100</calculatedColumnFormula>
    </tableColumn>
    <tableColumn id="8" xr3:uid="{E4C3CBC5-2CD0-472D-87C0-E4255B94747B}" name="INDEKS2" dataDxfId="0">
      <calculatedColumnFormula>Tablica1[[#This Row],[OSTVARENJE / IZVRŠENJE 2024]]/Tablica1[[#This Row],[TEKUĆI PLAN]]*100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P510"/>
  <sheetViews>
    <sheetView tabSelected="1" zoomScale="130" zoomScaleNormal="130" workbookViewId="0">
      <selection activeCell="C492" sqref="C492"/>
    </sheetView>
  </sheetViews>
  <sheetFormatPr defaultRowHeight="15" x14ac:dyDescent="0.25"/>
  <cols>
    <col min="1" max="1" width="74.5703125" customWidth="1"/>
    <col min="2" max="2" width="15.5703125" bestFit="1" customWidth="1"/>
    <col min="3" max="3" width="18.42578125" bestFit="1" customWidth="1"/>
    <col min="4" max="4" width="17.140625" bestFit="1" customWidth="1"/>
    <col min="5" max="5" width="15.5703125" bestFit="1" customWidth="1"/>
    <col min="6" max="6" width="10.85546875" customWidth="1"/>
    <col min="7" max="7" width="9" customWidth="1"/>
    <col min="8" max="8" width="9.140625" customWidth="1"/>
    <col min="9" max="9" width="33.85546875" customWidth="1"/>
    <col min="10" max="10" width="12.5703125" bestFit="1" customWidth="1"/>
    <col min="11" max="12" width="11.7109375" bestFit="1" customWidth="1"/>
  </cols>
  <sheetData>
    <row r="1" spans="1:8" ht="15.75" x14ac:dyDescent="0.25">
      <c r="A1" s="104" t="s">
        <v>0</v>
      </c>
    </row>
    <row r="2" spans="1:8" ht="15.75" x14ac:dyDescent="0.25">
      <c r="A2" s="105" t="s">
        <v>1</v>
      </c>
    </row>
    <row r="3" spans="1:8" ht="15.75" x14ac:dyDescent="0.25">
      <c r="A3" s="105" t="s">
        <v>2</v>
      </c>
    </row>
    <row r="4" spans="1:8" ht="15.75" x14ac:dyDescent="0.25">
      <c r="A4" s="104" t="s">
        <v>237</v>
      </c>
    </row>
    <row r="5" spans="1:8" ht="21" x14ac:dyDescent="0.35">
      <c r="A5" s="283" t="s">
        <v>3</v>
      </c>
      <c r="B5" s="283"/>
      <c r="C5" s="283"/>
      <c r="D5" s="283"/>
      <c r="E5" s="283"/>
      <c r="F5" s="283"/>
    </row>
    <row r="6" spans="1:8" ht="18.75" x14ac:dyDescent="0.3">
      <c r="A6" s="284" t="s">
        <v>238</v>
      </c>
      <c r="B6" s="284"/>
      <c r="C6" s="284"/>
      <c r="D6" s="284"/>
      <c r="E6" s="284"/>
      <c r="F6" s="284"/>
    </row>
    <row r="7" spans="1:8" ht="16.5" thickBot="1" x14ac:dyDescent="0.3">
      <c r="A7" s="285" t="s">
        <v>208</v>
      </c>
      <c r="B7" s="285"/>
      <c r="C7" s="285"/>
      <c r="D7" s="285"/>
      <c r="E7" s="285"/>
      <c r="F7" s="285"/>
    </row>
    <row r="8" spans="1:8" ht="15.75" thickTop="1" x14ac:dyDescent="0.25">
      <c r="A8" s="251" t="s">
        <v>239</v>
      </c>
      <c r="B8" s="251" t="s">
        <v>240</v>
      </c>
      <c r="C8" s="252" t="s">
        <v>235</v>
      </c>
      <c r="D8" s="253" t="s">
        <v>236</v>
      </c>
      <c r="E8" s="251" t="s">
        <v>241</v>
      </c>
      <c r="F8" s="251" t="s">
        <v>234</v>
      </c>
      <c r="G8" s="251" t="s">
        <v>234</v>
      </c>
    </row>
    <row r="9" spans="1:8" x14ac:dyDescent="0.25">
      <c r="A9" s="254" t="s">
        <v>5</v>
      </c>
      <c r="B9" s="255">
        <v>2</v>
      </c>
      <c r="C9" s="255">
        <v>3</v>
      </c>
      <c r="D9" s="255">
        <v>4</v>
      </c>
      <c r="E9" s="255">
        <v>5</v>
      </c>
      <c r="F9" s="255">
        <v>6</v>
      </c>
      <c r="G9" s="255">
        <v>7</v>
      </c>
    </row>
    <row r="10" spans="1:8" x14ac:dyDescent="0.25">
      <c r="A10" s="254" t="s">
        <v>6</v>
      </c>
      <c r="B10" s="256">
        <v>380016.75</v>
      </c>
      <c r="C10" s="256">
        <v>779800</v>
      </c>
      <c r="D10" s="256">
        <v>779800</v>
      </c>
      <c r="E10" s="256">
        <v>459704.43</v>
      </c>
      <c r="F10" s="257">
        <f>E10/B10*100</f>
        <v>120.9695177909921</v>
      </c>
      <c r="G10" s="257">
        <f>E10/D10*100</f>
        <v>58.95158117466017</v>
      </c>
    </row>
    <row r="11" spans="1:8" x14ac:dyDescent="0.25">
      <c r="A11" s="254" t="s">
        <v>7</v>
      </c>
      <c r="B11" s="256">
        <v>0</v>
      </c>
      <c r="C11" s="256">
        <v>0</v>
      </c>
      <c r="D11" s="256">
        <v>0</v>
      </c>
      <c r="E11" s="256">
        <v>53</v>
      </c>
      <c r="F11" s="257">
        <v>0</v>
      </c>
      <c r="G11" s="257">
        <v>0</v>
      </c>
    </row>
    <row r="12" spans="1:8" x14ac:dyDescent="0.25">
      <c r="A12" s="254" t="s">
        <v>8</v>
      </c>
      <c r="B12" s="256">
        <f>SUM(B10:B11)</f>
        <v>380016.75</v>
      </c>
      <c r="C12" s="256">
        <f>SUM(C10:C11)</f>
        <v>779800</v>
      </c>
      <c r="D12" s="256">
        <f>SUM(D10:D11)</f>
        <v>779800</v>
      </c>
      <c r="E12" s="256">
        <f>SUM(E10:E11)</f>
        <v>459757.43</v>
      </c>
      <c r="F12" s="257">
        <f>E12/B12*100</f>
        <v>120.98346454465494</v>
      </c>
      <c r="G12" s="257">
        <f>E12/D12*100</f>
        <v>58.958377789176708</v>
      </c>
      <c r="H12" s="242"/>
    </row>
    <row r="13" spans="1:8" x14ac:dyDescent="0.25">
      <c r="A13" s="254" t="s">
        <v>9</v>
      </c>
      <c r="B13" s="256">
        <v>331913.88</v>
      </c>
      <c r="C13" s="256">
        <v>529200</v>
      </c>
      <c r="D13" s="256">
        <f>D15-D14</f>
        <v>529200</v>
      </c>
      <c r="E13" s="256">
        <v>537592.54</v>
      </c>
      <c r="F13" s="257">
        <f>E13/B13*100</f>
        <v>161.96747782888744</v>
      </c>
      <c r="G13" s="257">
        <f>E13/D13*100</f>
        <v>101.58589191232048</v>
      </c>
    </row>
    <row r="14" spans="1:8" x14ac:dyDescent="0.25">
      <c r="A14" s="254" t="s">
        <v>10</v>
      </c>
      <c r="B14" s="256">
        <v>19312.53</v>
      </c>
      <c r="C14" s="256">
        <v>250600</v>
      </c>
      <c r="D14" s="256">
        <v>250600</v>
      </c>
      <c r="E14" s="256">
        <f>E15-E13</f>
        <v>61642.010000000009</v>
      </c>
      <c r="F14" s="257">
        <f>E14/B14*100</f>
        <v>319.1814329867708</v>
      </c>
      <c r="G14" s="257">
        <f>E14/D14*100</f>
        <v>24.597769353551481</v>
      </c>
    </row>
    <row r="15" spans="1:8" x14ac:dyDescent="0.25">
      <c r="A15" s="254" t="s">
        <v>11</v>
      </c>
      <c r="B15" s="256">
        <f>SUM(B13:B14)</f>
        <v>351226.41000000003</v>
      </c>
      <c r="C15" s="256">
        <f>SUM(C13:C14)</f>
        <v>779800</v>
      </c>
      <c r="D15" s="256">
        <v>779800</v>
      </c>
      <c r="E15" s="256">
        <v>599234.55000000005</v>
      </c>
      <c r="F15" s="257">
        <f>E15/B15*100</f>
        <v>170.61204195891762</v>
      </c>
      <c r="G15" s="257">
        <f>E15/D15*100</f>
        <v>76.844646063093109</v>
      </c>
      <c r="H15" s="242"/>
    </row>
    <row r="16" spans="1:8" x14ac:dyDescent="0.25">
      <c r="A16" s="258" t="s">
        <v>12</v>
      </c>
      <c r="B16" s="259">
        <f>B10-B15</f>
        <v>28790.339999999967</v>
      </c>
      <c r="C16" s="259">
        <f>C10-C15</f>
        <v>0</v>
      </c>
      <c r="D16" s="259">
        <f>D10-D15</f>
        <v>0</v>
      </c>
      <c r="E16" s="259">
        <f>E12-E15</f>
        <v>-139477.12000000005</v>
      </c>
      <c r="F16" s="260"/>
      <c r="G16" s="261"/>
    </row>
    <row r="17" spans="1:8" x14ac:dyDescent="0.25">
      <c r="A17" s="254" t="s">
        <v>13</v>
      </c>
      <c r="B17" s="256"/>
      <c r="C17" s="256"/>
      <c r="D17" s="256"/>
      <c r="E17" s="256"/>
      <c r="F17" s="262"/>
      <c r="G17" s="261"/>
    </row>
    <row r="18" spans="1:8" x14ac:dyDescent="0.25">
      <c r="A18" s="254" t="s">
        <v>14</v>
      </c>
      <c r="B18" s="263">
        <v>0</v>
      </c>
      <c r="C18" s="263">
        <v>0</v>
      </c>
      <c r="D18" s="263">
        <v>0</v>
      </c>
      <c r="E18" s="263">
        <v>0</v>
      </c>
      <c r="F18" s="262"/>
      <c r="G18" s="261"/>
      <c r="H18" s="7"/>
    </row>
    <row r="19" spans="1:8" x14ac:dyDescent="0.25">
      <c r="A19" s="254" t="s">
        <v>15</v>
      </c>
      <c r="B19" s="263">
        <v>0</v>
      </c>
      <c r="C19" s="263">
        <v>0</v>
      </c>
      <c r="D19" s="263">
        <v>0</v>
      </c>
      <c r="E19" s="263">
        <v>0</v>
      </c>
      <c r="F19" s="262"/>
      <c r="G19" s="261"/>
    </row>
    <row r="20" spans="1:8" ht="15.75" thickBot="1" x14ac:dyDescent="0.3">
      <c r="A20" s="264" t="s">
        <v>16</v>
      </c>
      <c r="B20" s="265">
        <f>SUM(B18:B19)</f>
        <v>0</v>
      </c>
      <c r="C20" s="265">
        <f>SUM(C18:C19)</f>
        <v>0</v>
      </c>
      <c r="D20" s="265">
        <v>0</v>
      </c>
      <c r="E20" s="265">
        <f>SUM(E18:E19)</f>
        <v>0</v>
      </c>
      <c r="F20" s="262"/>
      <c r="G20" s="261"/>
    </row>
    <row r="21" spans="1:8" ht="22.5" customHeight="1" thickBot="1" x14ac:dyDescent="0.3">
      <c r="A21" s="266" t="s">
        <v>17</v>
      </c>
      <c r="B21" s="267">
        <v>-19389.38</v>
      </c>
      <c r="C21" s="267">
        <v>0</v>
      </c>
      <c r="D21" s="267"/>
      <c r="E21" s="267">
        <v>9400.9599999999991</v>
      </c>
      <c r="F21" s="267"/>
      <c r="G21" s="267"/>
    </row>
    <row r="22" spans="1:8" ht="21.75" customHeight="1" thickTop="1" x14ac:dyDescent="0.25">
      <c r="A22" s="268" t="s">
        <v>18</v>
      </c>
      <c r="B22" s="269">
        <v>0</v>
      </c>
      <c r="C22" s="269">
        <v>0</v>
      </c>
      <c r="D22" s="269"/>
      <c r="E22" s="269">
        <v>9400.9599999999991</v>
      </c>
      <c r="F22" s="269"/>
      <c r="G22" s="269"/>
    </row>
    <row r="23" spans="1:8" ht="17.25" customHeight="1" x14ac:dyDescent="0.25">
      <c r="A23" s="270" t="s">
        <v>19</v>
      </c>
      <c r="B23" s="271"/>
      <c r="C23" s="271"/>
      <c r="D23" s="271"/>
      <c r="E23" s="271"/>
      <c r="F23" s="272"/>
      <c r="G23" s="272"/>
    </row>
    <row r="24" spans="1:8" ht="15.75" thickBot="1" x14ac:dyDescent="0.3">
      <c r="A24" s="273" t="s">
        <v>20</v>
      </c>
      <c r="B24" s="274">
        <f>B16+B21</f>
        <v>9400.9599999999664</v>
      </c>
      <c r="C24" s="274">
        <v>0</v>
      </c>
      <c r="D24" s="274"/>
      <c r="E24" s="274">
        <f>E22+E16</f>
        <v>-130076.16000000006</v>
      </c>
      <c r="F24" s="274"/>
      <c r="G24" s="274"/>
    </row>
    <row r="25" spans="1:8" x14ac:dyDescent="0.25">
      <c r="B25" s="7"/>
    </row>
    <row r="26" spans="1:8" x14ac:dyDescent="0.25">
      <c r="E26" s="7"/>
    </row>
    <row r="28" spans="1:8" ht="18.75" x14ac:dyDescent="0.3">
      <c r="A28" s="278" t="s">
        <v>188</v>
      </c>
      <c r="B28" s="278"/>
      <c r="C28" s="278"/>
      <c r="D28" s="278"/>
      <c r="E28" s="278"/>
      <c r="F28" s="278"/>
      <c r="G28" s="204"/>
    </row>
    <row r="29" spans="1:8" ht="15.75" thickBot="1" x14ac:dyDescent="0.3">
      <c r="A29" s="279" t="s">
        <v>238</v>
      </c>
      <c r="B29" s="279"/>
      <c r="C29" s="279"/>
      <c r="D29" s="279"/>
      <c r="E29" s="279"/>
      <c r="F29" s="279"/>
      <c r="G29" s="204"/>
    </row>
    <row r="30" spans="1:8" ht="20.25" thickTop="1" thickBot="1" x14ac:dyDescent="0.35">
      <c r="A30" s="280" t="s">
        <v>143</v>
      </c>
      <c r="B30" s="281"/>
      <c r="C30" s="281"/>
      <c r="D30" s="281"/>
      <c r="E30" s="281"/>
      <c r="F30" s="282"/>
      <c r="G30" s="205"/>
    </row>
    <row r="31" spans="1:8" ht="15.75" thickTop="1" x14ac:dyDescent="0.25">
      <c r="A31" s="8" t="s">
        <v>4</v>
      </c>
      <c r="B31" s="111" t="s">
        <v>215</v>
      </c>
      <c r="C31" s="111" t="s">
        <v>243</v>
      </c>
      <c r="D31" s="111" t="s">
        <v>244</v>
      </c>
      <c r="E31" s="111" t="s">
        <v>245</v>
      </c>
      <c r="F31" s="111" t="s">
        <v>152</v>
      </c>
      <c r="G31" s="111" t="s">
        <v>152</v>
      </c>
    </row>
    <row r="32" spans="1:8" x14ac:dyDescent="0.25">
      <c r="A32" s="9" t="s">
        <v>5</v>
      </c>
      <c r="B32" s="10">
        <v>2</v>
      </c>
      <c r="C32" s="10">
        <v>3</v>
      </c>
      <c r="D32" s="10">
        <v>4</v>
      </c>
      <c r="E32" s="112" t="s">
        <v>242</v>
      </c>
      <c r="F32" s="112" t="s">
        <v>253</v>
      </c>
      <c r="G32" s="112" t="s">
        <v>254</v>
      </c>
    </row>
    <row r="33" spans="1:8" ht="15.75" thickBot="1" x14ac:dyDescent="0.3">
      <c r="A33" s="11" t="s">
        <v>6</v>
      </c>
      <c r="B33" s="12">
        <f>B34+B51+B57+B70+B77+B82</f>
        <v>379836.75</v>
      </c>
      <c r="C33" s="12">
        <f>C34+C51+C57+C70+C77+C82</f>
        <v>779800</v>
      </c>
      <c r="D33" s="12">
        <f>D34+D51+D57+D70+D77+D82</f>
        <v>779800</v>
      </c>
      <c r="E33" s="106">
        <f>E82+E77+E70+E57+E51+E34</f>
        <v>459704.43</v>
      </c>
      <c r="F33" s="239">
        <f>E33/B33*100</f>
        <v>121.02684376906659</v>
      </c>
      <c r="G33" s="240">
        <f>E33/D33*100</f>
        <v>58.95158117466017</v>
      </c>
      <c r="H33" s="7"/>
    </row>
    <row r="34" spans="1:8" ht="16.5" thickTop="1" thickBot="1" x14ac:dyDescent="0.3">
      <c r="A34" s="13" t="s">
        <v>21</v>
      </c>
      <c r="B34" s="14">
        <f>B35+B38+B41+B43+B45+B48</f>
        <v>52804.03</v>
      </c>
      <c r="C34" s="14">
        <f>C35+C38+C41+C43+C45+C48+C50</f>
        <v>67700</v>
      </c>
      <c r="D34" s="14">
        <f>D35+D38+D41+D43+D45+D48+D50</f>
        <v>67700</v>
      </c>
      <c r="E34" s="107">
        <f>E35+E45</f>
        <v>50502.2</v>
      </c>
      <c r="F34" s="206">
        <f>E34/B34*100</f>
        <v>95.640806203617416</v>
      </c>
      <c r="G34" s="206">
        <f>E34/D34*100</f>
        <v>74.597045790251101</v>
      </c>
    </row>
    <row r="35" spans="1:8" ht="16.5" thickTop="1" thickBot="1" x14ac:dyDescent="0.3">
      <c r="A35" s="15" t="s">
        <v>22</v>
      </c>
      <c r="B35" s="16">
        <f>SUM(B36:B37)</f>
        <v>41849.82</v>
      </c>
      <c r="C35" s="16">
        <f>SUM(C36:C38)</f>
        <v>44200</v>
      </c>
      <c r="D35" s="16">
        <f>SUM(D36:D38)</f>
        <v>44200</v>
      </c>
      <c r="E35" s="109">
        <f>E36</f>
        <v>37902.199999999997</v>
      </c>
      <c r="F35" s="206">
        <f>E35/B35*100</f>
        <v>90.567175677219154</v>
      </c>
      <c r="G35" s="206">
        <f>E35/D35*100</f>
        <v>85.751583710407232</v>
      </c>
    </row>
    <row r="36" spans="1:8" ht="16.5" thickTop="1" thickBot="1" x14ac:dyDescent="0.3">
      <c r="A36" s="15" t="s">
        <v>146</v>
      </c>
      <c r="B36" s="17">
        <v>41849.82</v>
      </c>
      <c r="C36" s="17">
        <f>D36</f>
        <v>44200</v>
      </c>
      <c r="D36" s="17">
        <v>44200</v>
      </c>
      <c r="E36" s="108">
        <v>37902.199999999997</v>
      </c>
      <c r="F36" s="108">
        <f>E36/B36*100</f>
        <v>90.567175677219154</v>
      </c>
      <c r="G36" s="108">
        <f>E36/D36*100</f>
        <v>85.751583710407232</v>
      </c>
    </row>
    <row r="37" spans="1:8" ht="16.5" thickTop="1" thickBot="1" x14ac:dyDescent="0.3">
      <c r="A37" s="15" t="s">
        <v>23</v>
      </c>
      <c r="B37" s="16"/>
      <c r="C37" s="16"/>
      <c r="D37" s="16"/>
      <c r="E37" s="108"/>
      <c r="F37" s="108"/>
      <c r="G37" s="108"/>
    </row>
    <row r="38" spans="1:8" ht="16.5" thickTop="1" thickBot="1" x14ac:dyDescent="0.3">
      <c r="A38" s="15" t="s">
        <v>24</v>
      </c>
      <c r="B38" s="16">
        <f>SUM(B39:B40)</f>
        <v>0</v>
      </c>
      <c r="C38" s="16">
        <v>0</v>
      </c>
      <c r="D38" s="16">
        <v>0</v>
      </c>
      <c r="E38" s="16">
        <v>0</v>
      </c>
      <c r="F38" s="108"/>
      <c r="G38" s="108"/>
    </row>
    <row r="39" spans="1:8" ht="16.5" thickTop="1" thickBot="1" x14ac:dyDescent="0.3">
      <c r="A39" s="15" t="s">
        <v>25</v>
      </c>
      <c r="B39" s="16"/>
      <c r="C39" s="16"/>
      <c r="D39" s="16"/>
      <c r="E39" s="108"/>
      <c r="F39" s="108"/>
      <c r="G39" s="108"/>
    </row>
    <row r="40" spans="1:8" ht="16.5" thickTop="1" thickBot="1" x14ac:dyDescent="0.3">
      <c r="A40" s="15" t="s">
        <v>26</v>
      </c>
      <c r="B40" s="16"/>
      <c r="C40" s="16"/>
      <c r="D40" s="16"/>
      <c r="E40" s="108"/>
      <c r="F40" s="108"/>
      <c r="G40" s="108"/>
    </row>
    <row r="41" spans="1:8" ht="16.5" thickTop="1" thickBot="1" x14ac:dyDescent="0.3">
      <c r="A41" s="15" t="s">
        <v>27</v>
      </c>
      <c r="B41" s="16"/>
      <c r="C41" s="16"/>
      <c r="D41" s="16"/>
      <c r="E41" s="108"/>
      <c r="F41" s="108"/>
      <c r="G41" s="108"/>
    </row>
    <row r="42" spans="1:8" ht="16.5" thickTop="1" thickBot="1" x14ac:dyDescent="0.3">
      <c r="A42" s="166" t="s">
        <v>28</v>
      </c>
      <c r="B42" s="162"/>
      <c r="C42" s="16"/>
      <c r="D42" s="16"/>
      <c r="E42" s="108"/>
      <c r="F42" s="108"/>
      <c r="G42" s="108"/>
    </row>
    <row r="43" spans="1:8" ht="16.5" thickTop="1" thickBot="1" x14ac:dyDescent="0.3">
      <c r="A43" s="166" t="s">
        <v>246</v>
      </c>
      <c r="B43" s="165"/>
      <c r="C43" s="161"/>
      <c r="D43" s="161"/>
      <c r="E43" s="108"/>
      <c r="F43" s="108"/>
      <c r="G43" s="108"/>
    </row>
    <row r="44" spans="1:8" ht="16.5" thickTop="1" thickBot="1" x14ac:dyDescent="0.3">
      <c r="A44" s="167" t="s">
        <v>29</v>
      </c>
      <c r="B44" s="164"/>
      <c r="C44" s="161"/>
      <c r="D44" s="161"/>
      <c r="E44" s="108"/>
      <c r="F44" s="108"/>
      <c r="G44" s="108"/>
    </row>
    <row r="45" spans="1:8" ht="16.5" thickTop="1" thickBot="1" x14ac:dyDescent="0.3">
      <c r="A45" s="168" t="s">
        <v>30</v>
      </c>
      <c r="B45" s="163">
        <f>SUM(B46:B47)</f>
        <v>10954.21</v>
      </c>
      <c r="C45" s="16">
        <f>SUM(C46:C47)</f>
        <v>12600</v>
      </c>
      <c r="D45" s="16">
        <f>SUM(D46:D47)</f>
        <v>12600</v>
      </c>
      <c r="E45" s="109">
        <f>E46</f>
        <v>12600</v>
      </c>
      <c r="F45" s="109">
        <f>F46</f>
        <v>115.02426920791184</v>
      </c>
      <c r="G45" s="109">
        <f>G46</f>
        <v>100</v>
      </c>
    </row>
    <row r="46" spans="1:8" ht="16.5" thickTop="1" thickBot="1" x14ac:dyDescent="0.3">
      <c r="A46" s="15" t="s">
        <v>31</v>
      </c>
      <c r="B46" s="17">
        <v>10954.21</v>
      </c>
      <c r="C46" s="17">
        <f>D46</f>
        <v>12600</v>
      </c>
      <c r="D46" s="17">
        <v>12600</v>
      </c>
      <c r="E46" s="108">
        <v>12600</v>
      </c>
      <c r="F46" s="108">
        <f>E46/B46*100</f>
        <v>115.02426920791184</v>
      </c>
      <c r="G46" s="108">
        <f>E46/D46*100</f>
        <v>100</v>
      </c>
    </row>
    <row r="47" spans="1:8" ht="16.5" thickTop="1" thickBot="1" x14ac:dyDescent="0.3">
      <c r="A47" s="15" t="s">
        <v>32</v>
      </c>
      <c r="B47" s="16">
        <v>0</v>
      </c>
      <c r="C47" s="17">
        <v>0</v>
      </c>
      <c r="D47" s="16"/>
      <c r="E47" s="108">
        <v>0</v>
      </c>
      <c r="F47" s="108">
        <v>0</v>
      </c>
      <c r="G47" s="108">
        <v>0</v>
      </c>
    </row>
    <row r="48" spans="1:8" ht="16.5" thickTop="1" thickBot="1" x14ac:dyDescent="0.3">
      <c r="A48" s="15" t="s">
        <v>33</v>
      </c>
      <c r="B48" s="16">
        <f>B49+B50</f>
        <v>0</v>
      </c>
      <c r="C48" s="16">
        <f>C49</f>
        <v>0</v>
      </c>
      <c r="D48" s="16"/>
      <c r="E48" s="109">
        <v>0</v>
      </c>
      <c r="F48" s="109">
        <v>0</v>
      </c>
      <c r="G48" s="109">
        <v>0</v>
      </c>
    </row>
    <row r="49" spans="1:8" ht="16.5" thickTop="1" thickBot="1" x14ac:dyDescent="0.3">
      <c r="A49" s="15" t="s">
        <v>34</v>
      </c>
      <c r="B49" s="17">
        <v>0</v>
      </c>
      <c r="C49" s="17">
        <v>0</v>
      </c>
      <c r="D49" s="17"/>
      <c r="E49" s="108">
        <v>0</v>
      </c>
      <c r="F49" s="108">
        <v>0</v>
      </c>
      <c r="G49" s="108">
        <v>0</v>
      </c>
    </row>
    <row r="50" spans="1:8" ht="16.5" thickTop="1" thickBot="1" x14ac:dyDescent="0.3">
      <c r="A50" s="15" t="s">
        <v>209</v>
      </c>
      <c r="B50" s="17">
        <v>0</v>
      </c>
      <c r="C50" s="17">
        <f>D50</f>
        <v>10900</v>
      </c>
      <c r="D50" s="17">
        <v>10900</v>
      </c>
      <c r="E50" s="108">
        <v>0</v>
      </c>
      <c r="F50" s="108">
        <v>0</v>
      </c>
      <c r="G50" s="108">
        <f>E50/D50*100</f>
        <v>0</v>
      </c>
    </row>
    <row r="51" spans="1:8" ht="16.5" thickTop="1" thickBot="1" x14ac:dyDescent="0.3">
      <c r="A51" s="13" t="s">
        <v>35</v>
      </c>
      <c r="B51" s="14">
        <f>B52</f>
        <v>0</v>
      </c>
      <c r="C51" s="14">
        <f>C52+C54</f>
        <v>0</v>
      </c>
      <c r="D51" s="14">
        <f>D52+D54</f>
        <v>0</v>
      </c>
      <c r="E51" s="107">
        <v>0</v>
      </c>
      <c r="F51" s="107">
        <v>0</v>
      </c>
      <c r="G51" s="107">
        <v>0</v>
      </c>
    </row>
    <row r="52" spans="1:8" ht="16.5" thickTop="1" thickBot="1" x14ac:dyDescent="0.3">
      <c r="A52" s="15" t="s">
        <v>36</v>
      </c>
      <c r="B52" s="16">
        <f>SUM(B53:B56)</f>
        <v>0</v>
      </c>
      <c r="C52" s="16">
        <f>C53</f>
        <v>0</v>
      </c>
      <c r="D52" s="16">
        <v>0</v>
      </c>
      <c r="E52" s="108">
        <v>0</v>
      </c>
      <c r="F52" s="108">
        <v>0</v>
      </c>
      <c r="G52" s="108">
        <v>0</v>
      </c>
    </row>
    <row r="53" spans="1:8" ht="16.5" thickTop="1" thickBot="1" x14ac:dyDescent="0.3">
      <c r="A53" s="15" t="s">
        <v>37</v>
      </c>
      <c r="B53" s="16">
        <v>0</v>
      </c>
      <c r="C53" s="17">
        <v>0</v>
      </c>
      <c r="D53" s="17">
        <v>0</v>
      </c>
      <c r="E53" s="108">
        <v>0</v>
      </c>
      <c r="F53" s="108">
        <v>0</v>
      </c>
      <c r="G53" s="108">
        <v>0</v>
      </c>
    </row>
    <row r="54" spans="1:8" ht="16.5" thickTop="1" thickBot="1" x14ac:dyDescent="0.3">
      <c r="A54" s="15" t="s">
        <v>38</v>
      </c>
      <c r="B54" s="16">
        <v>0</v>
      </c>
      <c r="C54" s="16">
        <f>SUM(C55:C56)</f>
        <v>0</v>
      </c>
      <c r="D54" s="16">
        <v>0</v>
      </c>
      <c r="E54" s="108">
        <v>0</v>
      </c>
      <c r="F54" s="108">
        <v>0</v>
      </c>
      <c r="G54" s="108">
        <v>0</v>
      </c>
    </row>
    <row r="55" spans="1:8" ht="16.5" thickTop="1" thickBot="1" x14ac:dyDescent="0.3">
      <c r="A55" s="15" t="s">
        <v>39</v>
      </c>
      <c r="B55" s="16">
        <v>0</v>
      </c>
      <c r="C55" s="17">
        <v>0</v>
      </c>
      <c r="D55" s="17">
        <v>0</v>
      </c>
      <c r="E55" s="108">
        <v>0</v>
      </c>
      <c r="F55" s="108">
        <v>0</v>
      </c>
      <c r="G55" s="108">
        <v>0</v>
      </c>
    </row>
    <row r="56" spans="1:8" ht="16.5" thickTop="1" thickBot="1" x14ac:dyDescent="0.3">
      <c r="A56" s="15" t="s">
        <v>210</v>
      </c>
      <c r="B56" s="16">
        <v>0</v>
      </c>
      <c r="C56" s="17">
        <f>D56</f>
        <v>0</v>
      </c>
      <c r="D56" s="17">
        <v>0</v>
      </c>
      <c r="E56" s="108">
        <v>0</v>
      </c>
      <c r="F56" s="108">
        <v>0</v>
      </c>
      <c r="G56" s="108">
        <v>0</v>
      </c>
    </row>
    <row r="57" spans="1:8" ht="16.5" thickTop="1" thickBot="1" x14ac:dyDescent="0.3">
      <c r="A57" s="18" t="s">
        <v>40</v>
      </c>
      <c r="B57" s="14">
        <f t="shared" ref="B57:G57" si="0">B58+B63</f>
        <v>0</v>
      </c>
      <c r="C57" s="14">
        <f t="shared" si="0"/>
        <v>5000</v>
      </c>
      <c r="D57" s="14">
        <f t="shared" si="0"/>
        <v>5000</v>
      </c>
      <c r="E57" s="107">
        <f t="shared" si="0"/>
        <v>3513.33</v>
      </c>
      <c r="F57" s="107">
        <f t="shared" si="0"/>
        <v>0</v>
      </c>
      <c r="G57" s="107">
        <f t="shared" si="0"/>
        <v>70.266599999999997</v>
      </c>
    </row>
    <row r="58" spans="1:8" ht="16.5" thickTop="1" thickBot="1" x14ac:dyDescent="0.3">
      <c r="A58" s="15" t="s">
        <v>41</v>
      </c>
      <c r="B58" s="16"/>
      <c r="C58" s="16"/>
      <c r="D58" s="16"/>
      <c r="E58" s="109">
        <f>SUM(E59:E62)</f>
        <v>0</v>
      </c>
      <c r="F58" s="109">
        <f>SUM(F59:F69)</f>
        <v>0</v>
      </c>
      <c r="G58" s="109">
        <f>SUM(G59:G62)</f>
        <v>0</v>
      </c>
    </row>
    <row r="59" spans="1:8" ht="16.5" thickTop="1" thickBot="1" x14ac:dyDescent="0.3">
      <c r="A59" s="15" t="s">
        <v>42</v>
      </c>
      <c r="B59" s="16"/>
      <c r="C59" s="16"/>
      <c r="D59" s="16"/>
      <c r="E59" s="108">
        <v>0</v>
      </c>
      <c r="F59" s="108">
        <v>0</v>
      </c>
      <c r="G59" s="108">
        <v>0</v>
      </c>
    </row>
    <row r="60" spans="1:8" ht="16.5" thickTop="1" thickBot="1" x14ac:dyDescent="0.3">
      <c r="A60" s="15" t="s">
        <v>43</v>
      </c>
      <c r="B60" s="16"/>
      <c r="C60" s="16"/>
      <c r="D60" s="16"/>
      <c r="E60" s="108">
        <v>0</v>
      </c>
      <c r="F60" s="108">
        <v>0</v>
      </c>
      <c r="G60" s="108">
        <v>0</v>
      </c>
    </row>
    <row r="61" spans="1:8" ht="16.5" thickTop="1" thickBot="1" x14ac:dyDescent="0.3">
      <c r="A61" s="15" t="s">
        <v>44</v>
      </c>
      <c r="B61" s="16"/>
      <c r="C61" s="16"/>
      <c r="D61" s="16"/>
      <c r="E61" s="108">
        <v>0</v>
      </c>
      <c r="F61" s="108">
        <v>0</v>
      </c>
      <c r="G61" s="108">
        <v>0</v>
      </c>
    </row>
    <row r="62" spans="1:8" ht="16.5" thickTop="1" thickBot="1" x14ac:dyDescent="0.3">
      <c r="A62" s="15" t="s">
        <v>45</v>
      </c>
      <c r="B62" s="16"/>
      <c r="C62" s="16"/>
      <c r="D62" s="16"/>
      <c r="E62" s="108">
        <v>0</v>
      </c>
      <c r="F62" s="108">
        <v>0</v>
      </c>
      <c r="G62" s="108">
        <v>0</v>
      </c>
    </row>
    <row r="63" spans="1:8" ht="16.5" thickTop="1" thickBot="1" x14ac:dyDescent="0.3">
      <c r="A63" s="15" t="s">
        <v>46</v>
      </c>
      <c r="B63" s="16">
        <f>SUM(B64:B69)</f>
        <v>0</v>
      </c>
      <c r="C63" s="16">
        <f>SUM(C64:C69)</f>
        <v>5000</v>
      </c>
      <c r="D63" s="16">
        <f>SUM(D64:D69)</f>
        <v>5000</v>
      </c>
      <c r="E63" s="109">
        <f>SUM(E64:E68)</f>
        <v>3513.33</v>
      </c>
      <c r="F63" s="109">
        <v>0</v>
      </c>
      <c r="G63" s="109">
        <f>E63/D63*100</f>
        <v>70.266599999999997</v>
      </c>
      <c r="H63" s="7"/>
    </row>
    <row r="64" spans="1:8" ht="16.5" thickTop="1" thickBot="1" x14ac:dyDescent="0.3">
      <c r="A64" s="15" t="s">
        <v>47</v>
      </c>
      <c r="B64" s="16"/>
      <c r="C64" s="16"/>
      <c r="D64" s="16"/>
      <c r="E64" s="108">
        <v>0</v>
      </c>
      <c r="F64" s="108">
        <v>0</v>
      </c>
      <c r="G64" s="109">
        <v>0</v>
      </c>
    </row>
    <row r="65" spans="1:8" ht="16.5" thickTop="1" thickBot="1" x14ac:dyDescent="0.3">
      <c r="A65" s="15" t="s">
        <v>48</v>
      </c>
      <c r="B65" s="16"/>
      <c r="C65" s="16"/>
      <c r="D65" s="16"/>
      <c r="E65" s="108">
        <v>0</v>
      </c>
      <c r="F65" s="108">
        <v>0</v>
      </c>
      <c r="G65" s="109">
        <v>0</v>
      </c>
    </row>
    <row r="66" spans="1:8" ht="16.5" thickTop="1" thickBot="1" x14ac:dyDescent="0.3">
      <c r="A66" s="15" t="s">
        <v>49</v>
      </c>
      <c r="B66" s="16"/>
      <c r="C66" s="16"/>
      <c r="D66" s="16"/>
      <c r="E66" s="108">
        <v>0</v>
      </c>
      <c r="F66" s="108">
        <v>0</v>
      </c>
      <c r="G66" s="109">
        <v>0</v>
      </c>
    </row>
    <row r="67" spans="1:8" ht="16.5" thickTop="1" thickBot="1" x14ac:dyDescent="0.3">
      <c r="A67" s="15" t="s">
        <v>50</v>
      </c>
      <c r="B67" s="17">
        <v>0</v>
      </c>
      <c r="C67" s="17">
        <f>D67</f>
        <v>5000</v>
      </c>
      <c r="D67" s="17">
        <v>5000</v>
      </c>
      <c r="E67" s="108">
        <v>3513.33</v>
      </c>
      <c r="F67" s="108">
        <v>0</v>
      </c>
      <c r="G67" s="109">
        <f>E67/D67*100</f>
        <v>70.266599999999997</v>
      </c>
    </row>
    <row r="68" spans="1:8" ht="16.5" thickTop="1" thickBot="1" x14ac:dyDescent="0.3">
      <c r="A68" s="15" t="s">
        <v>51</v>
      </c>
      <c r="B68" s="16"/>
      <c r="C68" s="16"/>
      <c r="D68" s="16"/>
      <c r="E68" s="108">
        <v>0</v>
      </c>
      <c r="F68" s="108">
        <v>0</v>
      </c>
      <c r="G68" s="108">
        <v>0</v>
      </c>
    </row>
    <row r="69" spans="1:8" ht="16.5" thickTop="1" thickBot="1" x14ac:dyDescent="0.3">
      <c r="A69" s="15" t="s">
        <v>52</v>
      </c>
      <c r="B69" s="16"/>
      <c r="C69" s="16"/>
      <c r="D69" s="16"/>
      <c r="E69" s="108">
        <v>0</v>
      </c>
      <c r="F69" s="108">
        <v>0</v>
      </c>
      <c r="G69" s="108">
        <v>0</v>
      </c>
    </row>
    <row r="70" spans="1:8" ht="16.5" thickTop="1" thickBot="1" x14ac:dyDescent="0.3">
      <c r="A70" s="19" t="s">
        <v>53</v>
      </c>
      <c r="B70" s="14">
        <f>B71+B75</f>
        <v>4466.58</v>
      </c>
      <c r="C70" s="14">
        <f>C71+C75+C73</f>
        <v>9000</v>
      </c>
      <c r="D70" s="14">
        <f>D71+D75+D73</f>
        <v>9000</v>
      </c>
      <c r="E70" s="107">
        <f>E71+E73+E75</f>
        <v>6711.44</v>
      </c>
      <c r="F70" s="107">
        <f>F71+F73+F75</f>
        <v>150.25903487679611</v>
      </c>
      <c r="G70" s="107">
        <f>G71+G73+G75</f>
        <v>74.571555555555548</v>
      </c>
    </row>
    <row r="71" spans="1:8" ht="16.5" thickTop="1" thickBot="1" x14ac:dyDescent="0.3">
      <c r="A71" s="15" t="s">
        <v>54</v>
      </c>
      <c r="B71" s="16">
        <f>SUM(B72)</f>
        <v>4466.58</v>
      </c>
      <c r="C71" s="16">
        <f>SUM(C72)</f>
        <v>9000</v>
      </c>
      <c r="D71" s="16">
        <f>SUM(D72)</f>
        <v>9000</v>
      </c>
      <c r="E71" s="109">
        <f>E72</f>
        <v>6711.44</v>
      </c>
      <c r="F71" s="109">
        <f>F72</f>
        <v>150.25903487679611</v>
      </c>
      <c r="G71" s="109">
        <f>G72</f>
        <v>74.571555555555548</v>
      </c>
      <c r="H71" s="7"/>
    </row>
    <row r="72" spans="1:8" ht="16.5" thickTop="1" thickBot="1" x14ac:dyDescent="0.3">
      <c r="A72" s="15" t="s">
        <v>55</v>
      </c>
      <c r="B72" s="17">
        <v>4466.58</v>
      </c>
      <c r="C72" s="17">
        <f>D72</f>
        <v>9000</v>
      </c>
      <c r="D72" s="17">
        <v>9000</v>
      </c>
      <c r="E72" s="108">
        <v>6711.44</v>
      </c>
      <c r="F72" s="108">
        <f>E72/B72*100</f>
        <v>150.25903487679611</v>
      </c>
      <c r="G72" s="108">
        <f>E72/D72*100</f>
        <v>74.571555555555548</v>
      </c>
    </row>
    <row r="73" spans="1:8" ht="16.5" thickTop="1" thickBot="1" x14ac:dyDescent="0.3">
      <c r="A73" s="15" t="s">
        <v>56</v>
      </c>
      <c r="B73" s="16">
        <f>B74</f>
        <v>180</v>
      </c>
      <c r="C73" s="16">
        <f>C74</f>
        <v>0</v>
      </c>
      <c r="D73" s="16"/>
      <c r="E73" s="109">
        <v>0</v>
      </c>
      <c r="F73" s="109">
        <v>0</v>
      </c>
      <c r="G73" s="109">
        <v>0</v>
      </c>
    </row>
    <row r="74" spans="1:8" ht="16.5" thickTop="1" thickBot="1" x14ac:dyDescent="0.3">
      <c r="A74" s="15" t="s">
        <v>212</v>
      </c>
      <c r="B74" s="17">
        <v>180</v>
      </c>
      <c r="C74" s="17">
        <v>0</v>
      </c>
      <c r="D74" s="17"/>
      <c r="E74" s="108">
        <v>0</v>
      </c>
      <c r="F74" s="108">
        <v>0</v>
      </c>
      <c r="G74" s="108">
        <v>0</v>
      </c>
    </row>
    <row r="75" spans="1:8" ht="16.5" thickTop="1" thickBot="1" x14ac:dyDescent="0.3">
      <c r="A75" s="15" t="s">
        <v>211</v>
      </c>
      <c r="B75" s="16">
        <f>SUM(B76)</f>
        <v>0</v>
      </c>
      <c r="C75" s="16">
        <f>SUM(C76)</f>
        <v>0</v>
      </c>
      <c r="D75" s="16"/>
      <c r="E75" s="109">
        <v>0</v>
      </c>
      <c r="F75" s="109">
        <v>0</v>
      </c>
      <c r="G75" s="109">
        <v>0</v>
      </c>
    </row>
    <row r="76" spans="1:8" ht="16.5" thickTop="1" thickBot="1" x14ac:dyDescent="0.3">
      <c r="A76" s="15" t="s">
        <v>209</v>
      </c>
      <c r="B76" s="17">
        <v>0</v>
      </c>
      <c r="C76" s="17">
        <v>0</v>
      </c>
      <c r="D76" s="17"/>
      <c r="E76" s="108">
        <v>0</v>
      </c>
      <c r="F76" s="108">
        <v>0</v>
      </c>
      <c r="G76" s="108">
        <v>0</v>
      </c>
    </row>
    <row r="77" spans="1:8" ht="16.5" thickTop="1" thickBot="1" x14ac:dyDescent="0.3">
      <c r="A77" s="13" t="s">
        <v>57</v>
      </c>
      <c r="B77" s="14">
        <f t="shared" ref="B77:G77" si="1">B78</f>
        <v>322566.14</v>
      </c>
      <c r="C77" s="14">
        <f t="shared" si="1"/>
        <v>698100</v>
      </c>
      <c r="D77" s="14">
        <f t="shared" si="1"/>
        <v>698100</v>
      </c>
      <c r="E77" s="107">
        <f t="shared" si="1"/>
        <v>398977.45999999996</v>
      </c>
      <c r="F77" s="107">
        <f t="shared" si="1"/>
        <v>123.68857438043557</v>
      </c>
      <c r="G77" s="107">
        <f t="shared" si="1"/>
        <v>57.151906603638444</v>
      </c>
    </row>
    <row r="78" spans="1:8" ht="16.5" thickTop="1" thickBot="1" x14ac:dyDescent="0.3">
      <c r="A78" s="15" t="s">
        <v>58</v>
      </c>
      <c r="B78" s="16">
        <f>SUM(B79:B81)</f>
        <v>322566.14</v>
      </c>
      <c r="C78" s="16">
        <f>SUM(C79:C81)</f>
        <v>698100</v>
      </c>
      <c r="D78" s="16">
        <f>SUM(D79:D81)</f>
        <v>698100</v>
      </c>
      <c r="E78" s="109">
        <f>E79+E80</f>
        <v>398977.45999999996</v>
      </c>
      <c r="F78" s="109">
        <f>E78/B78*100</f>
        <v>123.68857438043557</v>
      </c>
      <c r="G78" s="109">
        <f>E78/D78*100</f>
        <v>57.151906603638444</v>
      </c>
      <c r="H78" s="7"/>
    </row>
    <row r="79" spans="1:8" ht="16.5" thickTop="1" thickBot="1" x14ac:dyDescent="0.3">
      <c r="A79" s="15" t="s">
        <v>59</v>
      </c>
      <c r="B79" s="17">
        <v>305138.17</v>
      </c>
      <c r="C79" s="17">
        <f>D79</f>
        <v>443200</v>
      </c>
      <c r="D79" s="17">
        <v>443200</v>
      </c>
      <c r="E79" s="108">
        <v>353184.73</v>
      </c>
      <c r="F79" s="108">
        <f>E79/B79*100</f>
        <v>115.74583736934649</v>
      </c>
      <c r="G79" s="108">
        <f>E79/D79*100</f>
        <v>79.689695397111905</v>
      </c>
    </row>
    <row r="80" spans="1:8" ht="16.5" thickTop="1" thickBot="1" x14ac:dyDescent="0.3">
      <c r="A80" s="15" t="s">
        <v>60</v>
      </c>
      <c r="B80" s="17">
        <v>17427.97</v>
      </c>
      <c r="C80" s="17">
        <f>D80</f>
        <v>254900</v>
      </c>
      <c r="D80" s="17">
        <v>254900</v>
      </c>
      <c r="E80" s="108">
        <v>45792.73</v>
      </c>
      <c r="F80" s="108">
        <f>E80/B80*100</f>
        <v>262.75423930612692</v>
      </c>
      <c r="G80" s="108">
        <f>E80/D80*100</f>
        <v>17.964978422910946</v>
      </c>
    </row>
    <row r="81" spans="1:9" ht="16.5" thickTop="1" thickBot="1" x14ac:dyDescent="0.3">
      <c r="A81" s="15" t="s">
        <v>213</v>
      </c>
      <c r="B81" s="16">
        <v>0</v>
      </c>
      <c r="C81" s="16">
        <v>0</v>
      </c>
      <c r="D81" s="16"/>
      <c r="E81" s="108">
        <v>0</v>
      </c>
      <c r="F81" s="108"/>
      <c r="G81" s="108"/>
    </row>
    <row r="82" spans="1:9" ht="16.5" thickTop="1" thickBot="1" x14ac:dyDescent="0.3">
      <c r="A82" s="13" t="s">
        <v>61</v>
      </c>
      <c r="B82" s="14">
        <f>B83</f>
        <v>0</v>
      </c>
      <c r="C82" s="14">
        <f>C83</f>
        <v>0</v>
      </c>
      <c r="D82" s="14"/>
      <c r="E82" s="107">
        <v>0</v>
      </c>
      <c r="F82" s="107">
        <v>0</v>
      </c>
      <c r="G82" s="107">
        <v>0</v>
      </c>
    </row>
    <row r="83" spans="1:9" ht="16.5" thickTop="1" thickBot="1" x14ac:dyDescent="0.3">
      <c r="A83" s="15" t="s">
        <v>62</v>
      </c>
      <c r="B83" s="16">
        <f>SUM(B84)</f>
        <v>0</v>
      </c>
      <c r="C83" s="16">
        <f>SUM(C84)</f>
        <v>0</v>
      </c>
      <c r="D83" s="16"/>
      <c r="E83" s="109">
        <v>0</v>
      </c>
      <c r="F83" s="109">
        <v>0</v>
      </c>
      <c r="G83" s="109">
        <v>0</v>
      </c>
    </row>
    <row r="84" spans="1:9" ht="16.5" thickTop="1" thickBot="1" x14ac:dyDescent="0.3">
      <c r="A84" s="15" t="s">
        <v>63</v>
      </c>
      <c r="B84" s="17">
        <v>0</v>
      </c>
      <c r="C84" s="17">
        <v>0</v>
      </c>
      <c r="D84" s="17"/>
      <c r="E84" s="108">
        <v>0</v>
      </c>
      <c r="F84" s="108">
        <v>0</v>
      </c>
      <c r="G84" s="108">
        <v>0</v>
      </c>
    </row>
    <row r="85" spans="1:9" ht="16.5" thickTop="1" thickBot="1" x14ac:dyDescent="0.3">
      <c r="A85" s="114" t="s">
        <v>189</v>
      </c>
      <c r="B85" s="115">
        <f>B86</f>
        <v>0</v>
      </c>
      <c r="C85" s="115">
        <f>C86</f>
        <v>0</v>
      </c>
      <c r="D85" s="115">
        <v>0</v>
      </c>
      <c r="E85" s="199">
        <f>E86</f>
        <v>53</v>
      </c>
      <c r="F85" s="199">
        <f>F86</f>
        <v>0</v>
      </c>
      <c r="G85" s="199">
        <f>G86</f>
        <v>0</v>
      </c>
    </row>
    <row r="86" spans="1:9" ht="16.5" thickTop="1" thickBot="1" x14ac:dyDescent="0.3">
      <c r="A86" s="15" t="s">
        <v>190</v>
      </c>
      <c r="B86" s="17">
        <v>0</v>
      </c>
      <c r="C86" s="16">
        <f>C87</f>
        <v>0</v>
      </c>
      <c r="D86" s="16">
        <v>0</v>
      </c>
      <c r="E86" s="108">
        <f>E87</f>
        <v>53</v>
      </c>
      <c r="F86" s="108">
        <v>0</v>
      </c>
      <c r="G86" s="108">
        <v>0</v>
      </c>
    </row>
    <row r="87" spans="1:9" ht="16.5" thickTop="1" thickBot="1" x14ac:dyDescent="0.3">
      <c r="A87" s="15" t="s">
        <v>191</v>
      </c>
      <c r="B87" s="17">
        <v>0</v>
      </c>
      <c r="C87" s="17">
        <v>0</v>
      </c>
      <c r="D87" s="17">
        <v>0</v>
      </c>
      <c r="E87" s="108">
        <v>53</v>
      </c>
      <c r="F87" s="108">
        <v>0</v>
      </c>
      <c r="G87" s="108">
        <v>0</v>
      </c>
    </row>
    <row r="88" spans="1:9" ht="16.5" thickTop="1" thickBot="1" x14ac:dyDescent="0.3">
      <c r="A88" s="13" t="s">
        <v>144</v>
      </c>
      <c r="B88" s="14">
        <f>B82+B77+B70+B57+B51+B34</f>
        <v>379836.75</v>
      </c>
      <c r="C88" s="14">
        <f>C82+C77+C70+C57+C51+C34+C85</f>
        <v>779800</v>
      </c>
      <c r="D88" s="14">
        <f>D82+D77+D70+D57+D51+D34+D85</f>
        <v>779800</v>
      </c>
      <c r="E88" s="107">
        <f>E85+E82+E77+E70+E57+E51+E34</f>
        <v>459757.43</v>
      </c>
      <c r="F88" s="107" t="s">
        <v>152</v>
      </c>
      <c r="G88" s="107" t="s">
        <v>152</v>
      </c>
    </row>
    <row r="89" spans="1:9" ht="16.5" thickTop="1" thickBot="1" x14ac:dyDescent="0.3">
      <c r="A89" s="39" t="s">
        <v>145</v>
      </c>
      <c r="B89" s="40">
        <f>B88</f>
        <v>379836.75</v>
      </c>
      <c r="C89" s="40">
        <f>C88</f>
        <v>779800</v>
      </c>
      <c r="D89" s="40">
        <f>768900+10900</f>
        <v>779800</v>
      </c>
      <c r="E89" s="241">
        <f>E88</f>
        <v>459757.43</v>
      </c>
      <c r="F89" s="113">
        <f>E89/B89*100</f>
        <v>121.04079713192574</v>
      </c>
      <c r="G89" s="113">
        <f>E89/D89*100</f>
        <v>58.958377789176708</v>
      </c>
    </row>
    <row r="90" spans="1:9" s="38" customFormat="1" ht="16.5" thickTop="1" thickBot="1" x14ac:dyDescent="0.3">
      <c r="A90" s="36" t="s">
        <v>9</v>
      </c>
      <c r="B90" s="37">
        <f>B91+B99+B132+B140</f>
        <v>331913.88</v>
      </c>
      <c r="C90" s="37">
        <f>C91+C99+C132</f>
        <v>708000</v>
      </c>
      <c r="D90" s="37">
        <f>D91+D99+D132</f>
        <v>708000</v>
      </c>
      <c r="E90" s="110">
        <f>E91+E99+E132+E140</f>
        <v>537592.54</v>
      </c>
      <c r="F90" s="110">
        <f>E90/B90*100</f>
        <v>161.96747782888744</v>
      </c>
      <c r="G90" s="110">
        <f>E90/D90*100</f>
        <v>75.931149717514131</v>
      </c>
      <c r="I90" s="41"/>
    </row>
    <row r="91" spans="1:9" ht="16.5" thickTop="1" thickBot="1" x14ac:dyDescent="0.3">
      <c r="A91" s="13" t="s">
        <v>64</v>
      </c>
      <c r="B91" s="14">
        <f>B92+B94+B96</f>
        <v>161242.06</v>
      </c>
      <c r="C91" s="14">
        <f>C92+C94+C96</f>
        <v>248600</v>
      </c>
      <c r="D91" s="14">
        <f>D92+D94+D96</f>
        <v>248600</v>
      </c>
      <c r="E91" s="107">
        <f>E92+E94+E96</f>
        <v>227277.77000000002</v>
      </c>
      <c r="F91" s="107">
        <f>E91/B91*100</f>
        <v>140.95439490167766</v>
      </c>
      <c r="G91" s="107">
        <f>E91/D91*100</f>
        <v>91.42307723250201</v>
      </c>
    </row>
    <row r="92" spans="1:9" ht="16.5" thickTop="1" thickBot="1" x14ac:dyDescent="0.3">
      <c r="A92" s="15" t="s">
        <v>65</v>
      </c>
      <c r="B92" s="16">
        <f>SUM(B93)</f>
        <v>130060.12</v>
      </c>
      <c r="C92" s="16">
        <f>SUM(C93)</f>
        <v>203500</v>
      </c>
      <c r="D92" s="16">
        <f>SUM(D93)</f>
        <v>203500</v>
      </c>
      <c r="E92" s="16">
        <f>SUM(E93)</f>
        <v>184245.04</v>
      </c>
      <c r="F92" s="16">
        <f>E92/B92*100</f>
        <v>141.66144087826461</v>
      </c>
      <c r="G92" s="16">
        <f>E92/D92*100</f>
        <v>90.538103194103201</v>
      </c>
    </row>
    <row r="93" spans="1:9" ht="16.5" thickTop="1" thickBot="1" x14ac:dyDescent="0.3">
      <c r="A93" s="15" t="s">
        <v>66</v>
      </c>
      <c r="B93" s="17">
        <v>130060.12</v>
      </c>
      <c r="C93" s="17">
        <f>D93</f>
        <v>203500</v>
      </c>
      <c r="D93" s="17">
        <v>203500</v>
      </c>
      <c r="E93" s="169">
        <v>184245.04</v>
      </c>
      <c r="F93" s="169">
        <f>E93/B93*100</f>
        <v>141.66144087826461</v>
      </c>
      <c r="G93" s="169">
        <f>E93/D93*100</f>
        <v>90.538103194103201</v>
      </c>
    </row>
    <row r="94" spans="1:9" ht="16.5" thickTop="1" thickBot="1" x14ac:dyDescent="0.3">
      <c r="A94" s="15" t="s">
        <v>67</v>
      </c>
      <c r="B94" s="16">
        <f t="shared" ref="B94:G94" si="2">SUM(B95)</f>
        <v>12096.25</v>
      </c>
      <c r="C94" s="16">
        <f t="shared" si="2"/>
        <v>15100</v>
      </c>
      <c r="D94" s="16">
        <f t="shared" si="2"/>
        <v>15100</v>
      </c>
      <c r="E94" s="16">
        <f t="shared" si="2"/>
        <v>15942.92</v>
      </c>
      <c r="F94" s="16">
        <f t="shared" si="2"/>
        <v>131.80051668905654</v>
      </c>
      <c r="G94" s="16">
        <f t="shared" si="2"/>
        <v>105.58225165562914</v>
      </c>
    </row>
    <row r="95" spans="1:9" ht="16.5" thickTop="1" thickBot="1" x14ac:dyDescent="0.3">
      <c r="A95" s="15" t="s">
        <v>68</v>
      </c>
      <c r="B95" s="17">
        <v>12096.25</v>
      </c>
      <c r="C95" s="17">
        <f>D95</f>
        <v>15100</v>
      </c>
      <c r="D95" s="17">
        <v>15100</v>
      </c>
      <c r="E95" s="17">
        <v>15942.92</v>
      </c>
      <c r="F95" s="17">
        <f>E95/B95*100</f>
        <v>131.80051668905654</v>
      </c>
      <c r="G95" s="17">
        <f>E95/D95*100</f>
        <v>105.58225165562914</v>
      </c>
    </row>
    <row r="96" spans="1:9" ht="16.5" thickTop="1" thickBot="1" x14ac:dyDescent="0.3">
      <c r="A96" s="15" t="s">
        <v>69</v>
      </c>
      <c r="B96" s="16">
        <f t="shared" ref="B96:G96" si="3">B98</f>
        <v>19085.689999999999</v>
      </c>
      <c r="C96" s="16">
        <f t="shared" si="3"/>
        <v>30000</v>
      </c>
      <c r="D96" s="16">
        <f t="shared" si="3"/>
        <v>30000</v>
      </c>
      <c r="E96" s="16">
        <f t="shared" si="3"/>
        <v>27089.81</v>
      </c>
      <c r="F96" s="16">
        <f t="shared" si="3"/>
        <v>141.93780785499504</v>
      </c>
      <c r="G96" s="16">
        <f t="shared" si="3"/>
        <v>90.299366666666671</v>
      </c>
    </row>
    <row r="97" spans="1:7" ht="16.5" thickTop="1" thickBot="1" x14ac:dyDescent="0.3">
      <c r="A97" s="15" t="s">
        <v>70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</row>
    <row r="98" spans="1:7" ht="16.5" thickTop="1" thickBot="1" x14ac:dyDescent="0.3">
      <c r="A98" s="15" t="s">
        <v>71</v>
      </c>
      <c r="B98" s="17">
        <v>19085.689999999999</v>
      </c>
      <c r="C98" s="17">
        <f>D98</f>
        <v>30000</v>
      </c>
      <c r="D98" s="17">
        <v>30000</v>
      </c>
      <c r="E98" s="17">
        <v>27089.81</v>
      </c>
      <c r="F98" s="17">
        <f>E98/B98*100</f>
        <v>141.93780785499504</v>
      </c>
      <c r="G98" s="17">
        <f>E98/D98*100</f>
        <v>90.299366666666671</v>
      </c>
    </row>
    <row r="99" spans="1:7" ht="16.5" thickTop="1" thickBot="1" x14ac:dyDescent="0.3">
      <c r="A99" s="13" t="s">
        <v>72</v>
      </c>
      <c r="B99" s="14">
        <f t="shared" ref="B99:E99" si="4">B100+B105+B112+B122+B124</f>
        <v>170131.86</v>
      </c>
      <c r="C99" s="14">
        <f t="shared" si="4"/>
        <v>458900</v>
      </c>
      <c r="D99" s="14">
        <f t="shared" si="4"/>
        <v>458900</v>
      </c>
      <c r="E99" s="14">
        <f t="shared" si="4"/>
        <v>309866.27999999997</v>
      </c>
      <c r="F99" s="14">
        <f>E99/B99*100</f>
        <v>182.13301141831988</v>
      </c>
      <c r="G99" s="14">
        <f>E99/D99*100</f>
        <v>67.523704510786658</v>
      </c>
    </row>
    <row r="100" spans="1:7" ht="16.5" thickTop="1" thickBot="1" x14ac:dyDescent="0.3">
      <c r="A100" s="15" t="s">
        <v>73</v>
      </c>
      <c r="B100" s="16">
        <f t="shared" ref="B100:C100" si="5">SUM(B101:B104)</f>
        <v>13065.09</v>
      </c>
      <c r="C100" s="16">
        <f t="shared" si="5"/>
        <v>19900</v>
      </c>
      <c r="D100" s="16">
        <f>SUM(D101:D104)</f>
        <v>19900</v>
      </c>
      <c r="E100" s="16">
        <f>SUM(E101:E104)</f>
        <v>12800.21</v>
      </c>
      <c r="F100" s="16">
        <f>E100/B100*100</f>
        <v>97.972612511662746</v>
      </c>
      <c r="G100" s="16">
        <f>E100/D100*100</f>
        <v>64.322663316582904</v>
      </c>
    </row>
    <row r="101" spans="1:7" ht="16.5" thickTop="1" thickBot="1" x14ac:dyDescent="0.3">
      <c r="A101" s="15" t="s">
        <v>74</v>
      </c>
      <c r="B101" s="17">
        <v>8160.87</v>
      </c>
      <c r="C101" s="17">
        <f>D101</f>
        <v>13500</v>
      </c>
      <c r="D101" s="17">
        <f>800+10100+400+2200</f>
        <v>13500</v>
      </c>
      <c r="E101" s="17">
        <v>6961.52</v>
      </c>
      <c r="F101" s="17">
        <f>E101/B101*100</f>
        <v>85.303650223566848</v>
      </c>
      <c r="G101" s="17">
        <f>E101/D101*100</f>
        <v>51.566814814814819</v>
      </c>
    </row>
    <row r="102" spans="1:7" ht="16.5" thickTop="1" thickBot="1" x14ac:dyDescent="0.3">
      <c r="A102" s="15" t="s">
        <v>75</v>
      </c>
      <c r="B102" s="17">
        <v>4282.8599999999997</v>
      </c>
      <c r="C102" s="17">
        <f>D102</f>
        <v>5100</v>
      </c>
      <c r="D102" s="17">
        <v>5100</v>
      </c>
      <c r="E102" s="17">
        <v>5206.1899999999996</v>
      </c>
      <c r="F102" s="17">
        <f>E102/B102*100</f>
        <v>121.5587247773684</v>
      </c>
      <c r="G102" s="17">
        <f t="shared" ref="G102:G103" si="6">E102/D102*100</f>
        <v>102.08215686274509</v>
      </c>
    </row>
    <row r="103" spans="1:7" ht="16.5" thickTop="1" thickBot="1" x14ac:dyDescent="0.3">
      <c r="A103" s="15" t="s">
        <v>76</v>
      </c>
      <c r="B103" s="17">
        <v>621.36</v>
      </c>
      <c r="C103" s="17">
        <v>1300</v>
      </c>
      <c r="D103" s="17">
        <v>1300</v>
      </c>
      <c r="E103" s="17">
        <v>632.5</v>
      </c>
      <c r="F103" s="17">
        <f t="shared" ref="F103" si="7">E103/B103*100</f>
        <v>101.79284150894811</v>
      </c>
      <c r="G103" s="17">
        <f t="shared" si="6"/>
        <v>48.653846153846153</v>
      </c>
    </row>
    <row r="104" spans="1:7" ht="16.5" thickTop="1" thickBot="1" x14ac:dyDescent="0.3">
      <c r="A104" s="15" t="s">
        <v>77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</row>
    <row r="105" spans="1:7" ht="16.5" thickTop="1" thickBot="1" x14ac:dyDescent="0.3">
      <c r="A105" s="15" t="s">
        <v>78</v>
      </c>
      <c r="B105" s="16">
        <f t="shared" ref="B105:C105" si="8">SUM(B106:B111)</f>
        <v>25718.94</v>
      </c>
      <c r="C105" s="16">
        <f t="shared" si="8"/>
        <v>48300</v>
      </c>
      <c r="D105" s="16">
        <f>SUM(D106:D111)</f>
        <v>48300</v>
      </c>
      <c r="E105" s="16">
        <f>SUM(E106:E111)</f>
        <v>43117.829999999994</v>
      </c>
      <c r="F105" s="16">
        <f>E105/B105*100</f>
        <v>167.65010533093511</v>
      </c>
      <c r="G105" s="16">
        <f>E105/D105*100</f>
        <v>89.270869565217382</v>
      </c>
    </row>
    <row r="106" spans="1:7" ht="16.5" thickTop="1" thickBot="1" x14ac:dyDescent="0.3">
      <c r="A106" s="15" t="s">
        <v>79</v>
      </c>
      <c r="B106" s="17">
        <v>4298.3100000000004</v>
      </c>
      <c r="C106" s="17">
        <f t="shared" ref="C106:C111" si="9">D106</f>
        <v>6700</v>
      </c>
      <c r="D106" s="7">
        <v>6700</v>
      </c>
      <c r="E106" s="17">
        <v>6623.93</v>
      </c>
      <c r="F106" s="17">
        <f>E106/B106*100</f>
        <v>154.10545074692146</v>
      </c>
      <c r="G106" s="17">
        <f>E106/D106*100</f>
        <v>98.864626865671639</v>
      </c>
    </row>
    <row r="107" spans="1:7" ht="16.5" thickTop="1" thickBot="1" x14ac:dyDescent="0.3">
      <c r="A107" s="15" t="s">
        <v>80</v>
      </c>
      <c r="B107" s="17">
        <v>1366.2</v>
      </c>
      <c r="C107" s="17">
        <f t="shared" si="9"/>
        <v>1400</v>
      </c>
      <c r="D107" s="17">
        <v>1400</v>
      </c>
      <c r="E107" s="17">
        <v>794.11</v>
      </c>
      <c r="F107" s="17">
        <f t="shared" ref="F107:F110" si="10">E107/B107*100</f>
        <v>58.125457473283561</v>
      </c>
      <c r="G107" s="17">
        <f t="shared" ref="G107:G111" si="11">E107/D107*100</f>
        <v>56.722142857142856</v>
      </c>
    </row>
    <row r="108" spans="1:7" ht="16.5" thickTop="1" thickBot="1" x14ac:dyDescent="0.3">
      <c r="A108" s="15" t="s">
        <v>81</v>
      </c>
      <c r="B108" s="17">
        <v>15056.34</v>
      </c>
      <c r="C108" s="17">
        <f t="shared" si="9"/>
        <v>30200</v>
      </c>
      <c r="D108" s="17">
        <v>30200</v>
      </c>
      <c r="E108" s="17">
        <v>25919.14</v>
      </c>
      <c r="F108" s="17">
        <f t="shared" si="10"/>
        <v>172.14767998065929</v>
      </c>
      <c r="G108" s="17">
        <f t="shared" si="11"/>
        <v>85.824966887417219</v>
      </c>
    </row>
    <row r="109" spans="1:7" ht="16.5" thickTop="1" thickBot="1" x14ac:dyDescent="0.3">
      <c r="A109" s="15" t="s">
        <v>82</v>
      </c>
      <c r="B109" s="17">
        <v>623.23</v>
      </c>
      <c r="C109" s="17">
        <f t="shared" si="9"/>
        <v>2900</v>
      </c>
      <c r="D109" s="17">
        <v>2900</v>
      </c>
      <c r="E109" s="17">
        <v>2532.41</v>
      </c>
      <c r="F109" s="17">
        <f t="shared" si="10"/>
        <v>406.33634452770241</v>
      </c>
      <c r="G109" s="17">
        <f t="shared" si="11"/>
        <v>87.324482758620675</v>
      </c>
    </row>
    <row r="110" spans="1:7" ht="16.5" thickTop="1" thickBot="1" x14ac:dyDescent="0.3">
      <c r="A110" s="15" t="s">
        <v>83</v>
      </c>
      <c r="B110" s="17">
        <v>4374.8599999999997</v>
      </c>
      <c r="C110" s="17">
        <f t="shared" si="9"/>
        <v>5400</v>
      </c>
      <c r="D110" s="17">
        <v>5400</v>
      </c>
      <c r="E110" s="17">
        <v>5695.25</v>
      </c>
      <c r="F110" s="17">
        <f t="shared" si="10"/>
        <v>130.18130865901995</v>
      </c>
      <c r="G110" s="17">
        <f t="shared" si="11"/>
        <v>105.4675925925926</v>
      </c>
    </row>
    <row r="111" spans="1:7" ht="16.5" thickTop="1" thickBot="1" x14ac:dyDescent="0.3">
      <c r="A111" s="15" t="s">
        <v>84</v>
      </c>
      <c r="B111" s="17">
        <v>0</v>
      </c>
      <c r="C111" s="17">
        <f t="shared" si="9"/>
        <v>1700</v>
      </c>
      <c r="D111" s="17">
        <v>1700</v>
      </c>
      <c r="E111" s="17">
        <v>1552.99</v>
      </c>
      <c r="F111" s="17">
        <v>0</v>
      </c>
      <c r="G111" s="17">
        <f t="shared" si="11"/>
        <v>91.352352941176477</v>
      </c>
    </row>
    <row r="112" spans="1:7" ht="16.5" thickTop="1" thickBot="1" x14ac:dyDescent="0.3">
      <c r="A112" s="15" t="s">
        <v>85</v>
      </c>
      <c r="B112" s="16">
        <f>SUM(B113:B121)</f>
        <v>117989.54000000001</v>
      </c>
      <c r="C112" s="16">
        <f>SUM(C113:C121)</f>
        <v>363400</v>
      </c>
      <c r="D112" s="16">
        <f>SUM(D113:D121)</f>
        <v>363400</v>
      </c>
      <c r="E112" s="16">
        <f>SUM(E113:E121)</f>
        <v>226950.42</v>
      </c>
      <c r="F112" s="16">
        <f>E112/B112*100</f>
        <v>192.34791490838933</v>
      </c>
      <c r="G112" s="16">
        <f>E112/D112*100</f>
        <v>62.451959273527805</v>
      </c>
    </row>
    <row r="113" spans="1:7" ht="16.5" thickTop="1" thickBot="1" x14ac:dyDescent="0.3">
      <c r="A113" s="15" t="s">
        <v>86</v>
      </c>
      <c r="B113" s="17">
        <v>3826.5</v>
      </c>
      <c r="C113" s="17">
        <f>D113</f>
        <v>10200</v>
      </c>
      <c r="D113" s="17">
        <v>10200</v>
      </c>
      <c r="E113" s="17">
        <v>10936.44</v>
      </c>
      <c r="F113" s="17">
        <f>E113/B113*100</f>
        <v>285.80791846334768</v>
      </c>
      <c r="G113" s="17">
        <f>E113/D113*100</f>
        <v>107.22</v>
      </c>
    </row>
    <row r="114" spans="1:7" ht="16.5" thickTop="1" thickBot="1" x14ac:dyDescent="0.3">
      <c r="A114" s="15" t="s">
        <v>87</v>
      </c>
      <c r="B114" s="17">
        <v>15269.11</v>
      </c>
      <c r="C114" s="17">
        <f t="shared" ref="C114:C121" si="12">D114</f>
        <v>187500</v>
      </c>
      <c r="D114" s="17">
        <v>187500</v>
      </c>
      <c r="E114" s="17">
        <v>61405.55</v>
      </c>
      <c r="F114" s="17">
        <f t="shared" ref="F114:F120" si="13">E114/B114*100</f>
        <v>402.15539740037241</v>
      </c>
      <c r="G114" s="17">
        <f t="shared" ref="G114:G120" si="14">E114/D114*100</f>
        <v>32.749626666666671</v>
      </c>
    </row>
    <row r="115" spans="1:7" ht="16.5" thickTop="1" thickBot="1" x14ac:dyDescent="0.3">
      <c r="A115" s="15" t="s">
        <v>88</v>
      </c>
      <c r="B115" s="17">
        <v>1518.91</v>
      </c>
      <c r="C115" s="17">
        <f t="shared" si="12"/>
        <v>5100</v>
      </c>
      <c r="D115" s="17">
        <v>5100</v>
      </c>
      <c r="E115" s="17">
        <v>1296.7</v>
      </c>
      <c r="F115" s="17">
        <f t="shared" si="13"/>
        <v>85.370430111066483</v>
      </c>
      <c r="G115" s="17">
        <f t="shared" si="14"/>
        <v>25.425490196078432</v>
      </c>
    </row>
    <row r="116" spans="1:7" ht="16.5" thickTop="1" thickBot="1" x14ac:dyDescent="0.3">
      <c r="A116" s="15" t="s">
        <v>89</v>
      </c>
      <c r="B116" s="17">
        <v>14785.49</v>
      </c>
      <c r="C116" s="17">
        <f t="shared" si="12"/>
        <v>31600</v>
      </c>
      <c r="D116" s="17">
        <v>31600</v>
      </c>
      <c r="E116" s="17">
        <v>25748.15</v>
      </c>
      <c r="F116" s="17">
        <f t="shared" si="13"/>
        <v>174.1447189102289</v>
      </c>
      <c r="G116" s="17">
        <f t="shared" si="14"/>
        <v>81.481487341772151</v>
      </c>
    </row>
    <row r="117" spans="1:7" ht="16.5" thickTop="1" thickBot="1" x14ac:dyDescent="0.3">
      <c r="A117" s="15" t="s">
        <v>90</v>
      </c>
      <c r="B117" s="17">
        <v>1617.57</v>
      </c>
      <c r="C117" s="17">
        <f t="shared" si="12"/>
        <v>4600</v>
      </c>
      <c r="D117" s="17">
        <v>4600</v>
      </c>
      <c r="E117" s="17">
        <v>4276</v>
      </c>
      <c r="F117" s="17">
        <f t="shared" si="13"/>
        <v>264.34713799093703</v>
      </c>
      <c r="G117" s="17">
        <f t="shared" si="14"/>
        <v>92.956521739130437</v>
      </c>
    </row>
    <row r="118" spans="1:7" ht="16.5" thickTop="1" thickBot="1" x14ac:dyDescent="0.3">
      <c r="A118" s="15" t="s">
        <v>91</v>
      </c>
      <c r="B118" s="17">
        <v>583.98</v>
      </c>
      <c r="C118" s="17">
        <f t="shared" si="12"/>
        <v>2000</v>
      </c>
      <c r="D118" s="17">
        <v>2000</v>
      </c>
      <c r="E118" s="17">
        <v>697.08</v>
      </c>
      <c r="F118" s="17">
        <f t="shared" si="13"/>
        <v>119.36710161306894</v>
      </c>
      <c r="G118" s="17">
        <f t="shared" si="14"/>
        <v>34.853999999999999</v>
      </c>
    </row>
    <row r="119" spans="1:7" ht="16.5" thickTop="1" thickBot="1" x14ac:dyDescent="0.3">
      <c r="A119" s="15" t="s">
        <v>92</v>
      </c>
      <c r="B119" s="17">
        <v>58780.160000000003</v>
      </c>
      <c r="C119" s="17">
        <f t="shared" si="12"/>
        <v>74200</v>
      </c>
      <c r="D119" s="7">
        <f>71500+2700</f>
        <v>74200</v>
      </c>
      <c r="E119" s="17">
        <v>76786.91</v>
      </c>
      <c r="F119" s="17">
        <f t="shared" si="13"/>
        <v>130.63406088040591</v>
      </c>
      <c r="G119" s="17">
        <f t="shared" si="14"/>
        <v>103.48640161725069</v>
      </c>
    </row>
    <row r="120" spans="1:7" ht="16.5" thickTop="1" thickBot="1" x14ac:dyDescent="0.3">
      <c r="A120" s="15" t="s">
        <v>93</v>
      </c>
      <c r="B120" s="17">
        <v>5376.71</v>
      </c>
      <c r="C120" s="17">
        <f>D120</f>
        <v>5600</v>
      </c>
      <c r="D120" s="17">
        <v>5600</v>
      </c>
      <c r="E120" s="17">
        <v>7168.85</v>
      </c>
      <c r="F120" s="17">
        <f t="shared" si="13"/>
        <v>133.33153545569689</v>
      </c>
      <c r="G120" s="17">
        <f t="shared" si="14"/>
        <v>128.01517857142858</v>
      </c>
    </row>
    <row r="121" spans="1:7" ht="16.5" thickTop="1" thickBot="1" x14ac:dyDescent="0.3">
      <c r="A121" s="15" t="s">
        <v>94</v>
      </c>
      <c r="B121" s="17">
        <v>16231.11</v>
      </c>
      <c r="C121" s="17">
        <f t="shared" si="12"/>
        <v>42600</v>
      </c>
      <c r="D121" s="7">
        <v>42600</v>
      </c>
      <c r="E121" s="17">
        <v>38634.74</v>
      </c>
      <c r="F121" s="17">
        <f>E121/B121*100</f>
        <v>238.02894564820272</v>
      </c>
      <c r="G121" s="17">
        <f>E121/D121*100</f>
        <v>90.691877934272298</v>
      </c>
    </row>
    <row r="122" spans="1:7" ht="16.5" thickTop="1" thickBot="1" x14ac:dyDescent="0.3">
      <c r="A122" s="15" t="s">
        <v>95</v>
      </c>
      <c r="B122" s="16">
        <f t="shared" ref="B122:E122" si="15">B123</f>
        <v>5033.1499999999996</v>
      </c>
      <c r="C122" s="16">
        <f t="shared" si="15"/>
        <v>17700</v>
      </c>
      <c r="D122" s="16">
        <f t="shared" si="15"/>
        <v>17700</v>
      </c>
      <c r="E122" s="16">
        <f t="shared" si="15"/>
        <v>17572.78</v>
      </c>
      <c r="F122" s="16">
        <f>E122/B122*100</f>
        <v>349.14079651907855</v>
      </c>
      <c r="G122" s="16">
        <f>E122/D122*100</f>
        <v>99.281242937853094</v>
      </c>
    </row>
    <row r="123" spans="1:7" ht="16.5" thickTop="1" thickBot="1" x14ac:dyDescent="0.3">
      <c r="A123" s="15" t="s">
        <v>96</v>
      </c>
      <c r="B123" s="17">
        <v>5033.1499999999996</v>
      </c>
      <c r="C123" s="17">
        <f>D123</f>
        <v>17700</v>
      </c>
      <c r="D123" s="17">
        <v>17700</v>
      </c>
      <c r="E123" s="17">
        <v>17572.78</v>
      </c>
      <c r="F123" s="17">
        <f>E123/B123*100</f>
        <v>349.14079651907855</v>
      </c>
      <c r="G123" s="17">
        <f>E123/D123*100</f>
        <v>99.281242937853094</v>
      </c>
    </row>
    <row r="124" spans="1:7" ht="16.5" thickTop="1" thickBot="1" x14ac:dyDescent="0.3">
      <c r="A124" s="15" t="s">
        <v>97</v>
      </c>
      <c r="B124" s="16">
        <f t="shared" ref="B124:E124" si="16">SUM(B125:B131)</f>
        <v>8325.14</v>
      </c>
      <c r="C124" s="16">
        <f t="shared" si="16"/>
        <v>9600</v>
      </c>
      <c r="D124" s="16">
        <f t="shared" si="16"/>
        <v>9600</v>
      </c>
      <c r="E124" s="16">
        <f t="shared" si="16"/>
        <v>9425.0399999999991</v>
      </c>
      <c r="F124" s="16">
        <f>E124/B124*100</f>
        <v>113.21178983176259</v>
      </c>
      <c r="G124" s="16">
        <f>E124/D124*100</f>
        <v>98.177499999999995</v>
      </c>
    </row>
    <row r="125" spans="1:7" ht="16.5" thickTop="1" thickBot="1" x14ac:dyDescent="0.3">
      <c r="A125" s="15" t="s">
        <v>98</v>
      </c>
      <c r="B125" s="17">
        <v>1919.19</v>
      </c>
      <c r="C125" s="17">
        <f>D125</f>
        <v>2300</v>
      </c>
      <c r="D125" s="17">
        <v>2300</v>
      </c>
      <c r="E125" s="17">
        <v>2126.67</v>
      </c>
      <c r="F125" s="17">
        <f>E125/B125*100</f>
        <v>110.81081081081081</v>
      </c>
      <c r="G125" s="17">
        <f>E125/D125*100</f>
        <v>92.463913043478257</v>
      </c>
    </row>
    <row r="126" spans="1:7" ht="16.5" thickTop="1" thickBot="1" x14ac:dyDescent="0.3">
      <c r="A126" s="15" t="s">
        <v>99</v>
      </c>
      <c r="B126" s="17">
        <v>3016.7</v>
      </c>
      <c r="C126" s="17">
        <f t="shared" ref="C126:C131" si="17">D126</f>
        <v>2800</v>
      </c>
      <c r="D126" s="17">
        <v>2800</v>
      </c>
      <c r="E126" s="17">
        <v>2712.79</v>
      </c>
      <c r="F126" s="17">
        <f t="shared" ref="F126:F128" si="18">E126/B126*100</f>
        <v>89.925746676832304</v>
      </c>
      <c r="G126" s="17">
        <f t="shared" ref="G126:G131" si="19">E126/D126*100</f>
        <v>96.885357142857146</v>
      </c>
    </row>
    <row r="127" spans="1:7" ht="16.5" thickTop="1" thickBot="1" x14ac:dyDescent="0.3">
      <c r="A127" s="15" t="s">
        <v>100</v>
      </c>
      <c r="B127" s="17">
        <v>3085.05</v>
      </c>
      <c r="C127" s="17">
        <f t="shared" si="17"/>
        <v>3600</v>
      </c>
      <c r="D127" s="7">
        <v>3600</v>
      </c>
      <c r="E127" s="17">
        <v>3869.61</v>
      </c>
      <c r="F127" s="17">
        <f t="shared" si="18"/>
        <v>125.43103029124325</v>
      </c>
      <c r="G127" s="17">
        <f t="shared" si="19"/>
        <v>107.48916666666668</v>
      </c>
    </row>
    <row r="128" spans="1:7" ht="16.5" thickTop="1" thickBot="1" x14ac:dyDescent="0.3">
      <c r="A128" s="15" t="s">
        <v>101</v>
      </c>
      <c r="B128" s="17">
        <v>304.19</v>
      </c>
      <c r="C128" s="17">
        <f t="shared" si="17"/>
        <v>500</v>
      </c>
      <c r="D128" s="17">
        <v>500</v>
      </c>
      <c r="E128" s="17">
        <v>394.99</v>
      </c>
      <c r="F128" s="17">
        <f t="shared" si="18"/>
        <v>129.84976494953813</v>
      </c>
      <c r="G128" s="17">
        <f t="shared" si="19"/>
        <v>78.998000000000005</v>
      </c>
    </row>
    <row r="129" spans="1:8" ht="16.5" thickTop="1" thickBot="1" x14ac:dyDescent="0.3">
      <c r="A129" s="15" t="s">
        <v>102</v>
      </c>
      <c r="B129" s="17">
        <v>0</v>
      </c>
      <c r="C129" s="17">
        <f t="shared" si="17"/>
        <v>200</v>
      </c>
      <c r="D129" s="17">
        <v>200</v>
      </c>
      <c r="E129" s="17">
        <v>304.89</v>
      </c>
      <c r="F129" s="17">
        <v>0</v>
      </c>
      <c r="G129" s="17">
        <f t="shared" si="19"/>
        <v>152.44499999999999</v>
      </c>
    </row>
    <row r="130" spans="1:8" ht="16.5" thickTop="1" thickBot="1" x14ac:dyDescent="0.3">
      <c r="A130" s="15" t="s">
        <v>103</v>
      </c>
      <c r="B130" s="17">
        <v>0</v>
      </c>
      <c r="C130" s="17">
        <f t="shared" si="17"/>
        <v>0</v>
      </c>
      <c r="D130" s="17">
        <v>0</v>
      </c>
      <c r="E130" s="17">
        <v>0</v>
      </c>
      <c r="F130" s="17">
        <v>0</v>
      </c>
      <c r="G130" s="17">
        <v>0</v>
      </c>
    </row>
    <row r="131" spans="1:8" ht="16.5" thickTop="1" thickBot="1" x14ac:dyDescent="0.3">
      <c r="A131" s="15" t="s">
        <v>104</v>
      </c>
      <c r="B131" s="17">
        <v>0.01</v>
      </c>
      <c r="C131" s="17">
        <f t="shared" si="17"/>
        <v>200</v>
      </c>
      <c r="D131" s="17">
        <v>200</v>
      </c>
      <c r="E131" s="17">
        <v>16.09</v>
      </c>
      <c r="F131" s="17">
        <v>0</v>
      </c>
      <c r="G131" s="17">
        <f t="shared" si="19"/>
        <v>8.0449999999999999</v>
      </c>
    </row>
    <row r="132" spans="1:8" ht="16.5" thickTop="1" thickBot="1" x14ac:dyDescent="0.3">
      <c r="A132" s="13" t="s">
        <v>105</v>
      </c>
      <c r="B132" s="14">
        <f t="shared" ref="B132:E132" si="20">B133+B135</f>
        <v>339.95999999999992</v>
      </c>
      <c r="C132" s="14">
        <f t="shared" si="20"/>
        <v>500</v>
      </c>
      <c r="D132" s="14">
        <f t="shared" si="20"/>
        <v>500</v>
      </c>
      <c r="E132" s="14">
        <f t="shared" si="20"/>
        <v>448.49</v>
      </c>
      <c r="F132" s="14">
        <f>E132/B132*100</f>
        <v>131.92434404047538</v>
      </c>
      <c r="G132" s="14">
        <f>E132/D132*100</f>
        <v>89.697999999999993</v>
      </c>
    </row>
    <row r="133" spans="1:8" ht="16.5" thickTop="1" thickBot="1" x14ac:dyDescent="0.3">
      <c r="A133" s="15" t="s">
        <v>106</v>
      </c>
      <c r="B133" s="17">
        <f>SUM(B134)</f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</row>
    <row r="134" spans="1:8" ht="16.5" thickTop="1" thickBot="1" x14ac:dyDescent="0.3">
      <c r="A134" s="15" t="s">
        <v>107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</row>
    <row r="135" spans="1:8" ht="16.5" thickTop="1" thickBot="1" x14ac:dyDescent="0.3">
      <c r="A135" s="15" t="s">
        <v>108</v>
      </c>
      <c r="B135" s="16">
        <f>SUM(B136:B139)</f>
        <v>339.95999999999992</v>
      </c>
      <c r="C135" s="16">
        <f>SUM(C136:C139)</f>
        <v>500</v>
      </c>
      <c r="D135" s="16">
        <f>SUM(D136:D139)</f>
        <v>500</v>
      </c>
      <c r="E135" s="16">
        <f>SUM(E136:E139)</f>
        <v>448.49</v>
      </c>
      <c r="F135" s="17">
        <f>E135/B135*100</f>
        <v>131.92434404047538</v>
      </c>
      <c r="G135" s="17">
        <f>E135/D135*100</f>
        <v>89.697999999999993</v>
      </c>
    </row>
    <row r="136" spans="1:8" ht="16.5" thickTop="1" thickBot="1" x14ac:dyDescent="0.3">
      <c r="A136" s="15" t="s">
        <v>109</v>
      </c>
      <c r="B136" s="17">
        <v>307.63</v>
      </c>
      <c r="C136" s="17">
        <f>D136</f>
        <v>400</v>
      </c>
      <c r="D136" s="17">
        <v>400</v>
      </c>
      <c r="E136" s="16">
        <v>416.39</v>
      </c>
      <c r="F136" s="17">
        <f t="shared" ref="F136:F139" si="21">E136/B136*100</f>
        <v>135.35415921724149</v>
      </c>
      <c r="G136" s="17">
        <f t="shared" ref="G136:G138" si="22">E136/D136*100</f>
        <v>104.0975</v>
      </c>
    </row>
    <row r="137" spans="1:8" ht="16.5" thickTop="1" thickBot="1" x14ac:dyDescent="0.3">
      <c r="A137" s="15" t="s">
        <v>110</v>
      </c>
      <c r="B137" s="17">
        <v>9.59</v>
      </c>
      <c r="C137" s="17"/>
      <c r="D137" s="17">
        <v>0</v>
      </c>
      <c r="E137" s="17">
        <f>C137/B137*100</f>
        <v>0</v>
      </c>
      <c r="F137" s="17">
        <f t="shared" si="21"/>
        <v>0</v>
      </c>
      <c r="G137" s="17">
        <v>0</v>
      </c>
    </row>
    <row r="138" spans="1:8" ht="16.5" thickTop="1" thickBot="1" x14ac:dyDescent="0.3">
      <c r="A138" s="15" t="s">
        <v>111</v>
      </c>
      <c r="B138" s="17">
        <v>20.09</v>
      </c>
      <c r="C138" s="17">
        <v>100</v>
      </c>
      <c r="D138" s="17">
        <v>100</v>
      </c>
      <c r="E138" s="16">
        <v>32.1</v>
      </c>
      <c r="F138" s="17">
        <f t="shared" si="21"/>
        <v>159.78098556495769</v>
      </c>
      <c r="G138" s="17">
        <f t="shared" si="22"/>
        <v>32.1</v>
      </c>
    </row>
    <row r="139" spans="1:8" ht="16.5" thickTop="1" thickBot="1" x14ac:dyDescent="0.3">
      <c r="A139" s="15" t="s">
        <v>112</v>
      </c>
      <c r="B139" s="17">
        <v>2.65</v>
      </c>
      <c r="C139" s="17"/>
      <c r="D139" s="17"/>
      <c r="E139" s="17">
        <v>0</v>
      </c>
      <c r="F139" s="17">
        <f t="shared" si="21"/>
        <v>0</v>
      </c>
      <c r="G139" s="17">
        <v>0</v>
      </c>
    </row>
    <row r="140" spans="1:8" ht="16.5" thickTop="1" thickBot="1" x14ac:dyDescent="0.3">
      <c r="A140" s="200" t="s">
        <v>247</v>
      </c>
      <c r="B140" s="115">
        <f>B141</f>
        <v>200</v>
      </c>
      <c r="C140" s="115">
        <f>C141</f>
        <v>0</v>
      </c>
      <c r="D140" s="115">
        <f>D141</f>
        <v>0</v>
      </c>
      <c r="E140" s="115">
        <v>0</v>
      </c>
      <c r="F140" s="115">
        <v>0</v>
      </c>
      <c r="G140" s="115">
        <v>0</v>
      </c>
    </row>
    <row r="141" spans="1:8" ht="16.5" thickTop="1" thickBot="1" x14ac:dyDescent="0.3">
      <c r="A141" s="15" t="s">
        <v>248</v>
      </c>
      <c r="B141" s="17">
        <f>B142</f>
        <v>200</v>
      </c>
      <c r="C141" s="17">
        <v>0</v>
      </c>
      <c r="D141" s="17">
        <v>0</v>
      </c>
      <c r="E141" s="16">
        <v>0</v>
      </c>
      <c r="F141" s="16">
        <v>0</v>
      </c>
      <c r="G141" s="16">
        <v>0</v>
      </c>
    </row>
    <row r="142" spans="1:8" ht="16.5" thickTop="1" thickBot="1" x14ac:dyDescent="0.3">
      <c r="A142" s="15" t="s">
        <v>214</v>
      </c>
      <c r="B142" s="17">
        <v>200</v>
      </c>
      <c r="C142" s="17">
        <v>0</v>
      </c>
      <c r="D142" s="17">
        <v>0</v>
      </c>
      <c r="E142" s="16">
        <v>0</v>
      </c>
      <c r="F142" s="16">
        <v>0</v>
      </c>
      <c r="G142" s="16">
        <v>0</v>
      </c>
    </row>
    <row r="143" spans="1:8" ht="16.5" thickTop="1" thickBot="1" x14ac:dyDescent="0.3">
      <c r="A143" s="20" t="s">
        <v>10</v>
      </c>
      <c r="B143" s="21">
        <f>B149+B144</f>
        <v>19312.530000000002</v>
      </c>
      <c r="C143" s="21">
        <f>C149+C144+C164</f>
        <v>71800</v>
      </c>
      <c r="D143" s="21">
        <f>D149+D144+D164</f>
        <v>71800</v>
      </c>
      <c r="E143" s="21">
        <f>E149+E144+E164</f>
        <v>61642.009999999995</v>
      </c>
      <c r="F143" s="21">
        <f>E143/B143*100</f>
        <v>319.18143298677069</v>
      </c>
      <c r="G143" s="21">
        <f>E143/D143*100</f>
        <v>85.852381615598887</v>
      </c>
    </row>
    <row r="144" spans="1:8" ht="16.5" thickTop="1" thickBot="1" x14ac:dyDescent="0.3">
      <c r="A144" s="13" t="s">
        <v>113</v>
      </c>
      <c r="B144" s="14">
        <f>B145</f>
        <v>0</v>
      </c>
      <c r="C144" s="14">
        <f>C145+C147</f>
        <v>0</v>
      </c>
      <c r="D144" s="14">
        <f>D145</f>
        <v>0</v>
      </c>
      <c r="E144" s="14"/>
      <c r="F144" s="14"/>
      <c r="G144" s="14"/>
      <c r="H144" s="207"/>
    </row>
    <row r="145" spans="1:7" ht="16.5" thickTop="1" thickBot="1" x14ac:dyDescent="0.3">
      <c r="A145" s="15" t="s">
        <v>114</v>
      </c>
      <c r="B145" s="16">
        <f>SUM(B146)</f>
        <v>0</v>
      </c>
      <c r="C145" s="16">
        <f>SUM(C146)</f>
        <v>0</v>
      </c>
      <c r="D145" s="16">
        <v>0</v>
      </c>
      <c r="E145" s="16">
        <f>SUM(E146)</f>
        <v>0</v>
      </c>
      <c r="F145" s="16">
        <f>SUM(F146)</f>
        <v>0</v>
      </c>
      <c r="G145" s="16">
        <f>SUM(G146)</f>
        <v>0</v>
      </c>
    </row>
    <row r="146" spans="1:7" ht="16.5" thickTop="1" thickBot="1" x14ac:dyDescent="0.3">
      <c r="A146" s="15" t="s">
        <v>115</v>
      </c>
      <c r="B146" s="16">
        <v>0</v>
      </c>
      <c r="C146" s="16">
        <v>0</v>
      </c>
      <c r="D146" s="16"/>
      <c r="E146" s="16">
        <v>0</v>
      </c>
      <c r="F146" s="16">
        <v>0</v>
      </c>
      <c r="G146" s="16">
        <v>0</v>
      </c>
    </row>
    <row r="147" spans="1:7" ht="16.5" thickTop="1" thickBot="1" x14ac:dyDescent="0.3">
      <c r="A147" s="208">
        <v>412</v>
      </c>
      <c r="B147" s="16"/>
      <c r="C147" s="16">
        <f>C148</f>
        <v>0</v>
      </c>
      <c r="D147" s="16"/>
      <c r="E147" s="16"/>
      <c r="F147" s="16"/>
      <c r="G147" s="16"/>
    </row>
    <row r="148" spans="1:7" ht="16.5" thickTop="1" thickBot="1" x14ac:dyDescent="0.3">
      <c r="A148" s="15" t="s">
        <v>256</v>
      </c>
      <c r="B148" s="16">
        <v>0</v>
      </c>
      <c r="C148" s="16">
        <v>0</v>
      </c>
      <c r="D148" s="16"/>
      <c r="E148" s="16"/>
      <c r="F148" s="16"/>
      <c r="G148" s="16"/>
    </row>
    <row r="149" spans="1:7" ht="16.5" thickTop="1" thickBot="1" x14ac:dyDescent="0.3">
      <c r="A149" s="13" t="s">
        <v>116</v>
      </c>
      <c r="B149" s="14">
        <f>B150+B154+B162</f>
        <v>19312.530000000002</v>
      </c>
      <c r="C149" s="14">
        <f>C150+C154+C162+C160</f>
        <v>69500</v>
      </c>
      <c r="D149" s="14">
        <f>D154+D160+D162</f>
        <v>69500</v>
      </c>
      <c r="E149" s="14">
        <f>E150+E154+E160+E162</f>
        <v>59592.009999999995</v>
      </c>
      <c r="F149" s="14">
        <f>E149/B149*100</f>
        <v>308.5665627444979</v>
      </c>
      <c r="G149" s="14">
        <f>E149/D149*100</f>
        <v>85.743899280575533</v>
      </c>
    </row>
    <row r="150" spans="1:7" ht="16.5" thickTop="1" thickBot="1" x14ac:dyDescent="0.3">
      <c r="A150" s="15" t="s">
        <v>117</v>
      </c>
      <c r="B150" s="16">
        <f>SUM(B151:B153)</f>
        <v>0</v>
      </c>
      <c r="C150" s="16">
        <f>SUM(C151:C153)</f>
        <v>0</v>
      </c>
      <c r="D150" s="16"/>
      <c r="E150" s="16">
        <f>SUM(E151:E153)</f>
        <v>0</v>
      </c>
      <c r="F150" s="16">
        <f>SUM(F151:F153)</f>
        <v>0</v>
      </c>
      <c r="G150" s="16">
        <f>SUM(G151:G153)</f>
        <v>0</v>
      </c>
    </row>
    <row r="151" spans="1:7" ht="16.5" thickTop="1" thickBot="1" x14ac:dyDescent="0.3">
      <c r="A151" s="15" t="s">
        <v>118</v>
      </c>
      <c r="B151" s="17">
        <v>0</v>
      </c>
      <c r="C151" s="17">
        <v>0</v>
      </c>
      <c r="D151" s="17"/>
      <c r="E151" s="16">
        <v>0</v>
      </c>
      <c r="F151" s="16">
        <v>0</v>
      </c>
      <c r="G151" s="16">
        <v>0</v>
      </c>
    </row>
    <row r="152" spans="1:7" ht="16.5" thickTop="1" thickBot="1" x14ac:dyDescent="0.3">
      <c r="A152" s="15" t="s">
        <v>119</v>
      </c>
      <c r="B152" s="16"/>
      <c r="C152" s="16"/>
      <c r="D152" s="16"/>
      <c r="E152" s="16">
        <v>0</v>
      </c>
      <c r="F152" s="16">
        <v>0</v>
      </c>
      <c r="G152" s="16">
        <v>0</v>
      </c>
    </row>
    <row r="153" spans="1:7" ht="16.5" thickTop="1" thickBot="1" x14ac:dyDescent="0.3">
      <c r="A153" s="15" t="s">
        <v>120</v>
      </c>
      <c r="B153" s="17"/>
      <c r="C153" s="16"/>
      <c r="D153" s="16"/>
      <c r="E153" s="16">
        <v>0</v>
      </c>
      <c r="F153" s="16">
        <v>0</v>
      </c>
      <c r="G153" s="16">
        <v>0</v>
      </c>
    </row>
    <row r="154" spans="1:7" ht="16.5" thickTop="1" thickBot="1" x14ac:dyDescent="0.3">
      <c r="A154" s="15" t="s">
        <v>121</v>
      </c>
      <c r="B154" s="16">
        <f>SUM(B155:B159)</f>
        <v>19172.670000000002</v>
      </c>
      <c r="C154" s="16">
        <f>SUM(C155:C159)</f>
        <v>68800</v>
      </c>
      <c r="D154" s="16">
        <f>SUM(D155:D159)</f>
        <v>68800</v>
      </c>
      <c r="E154" s="16">
        <f>SUM(E155:E159)</f>
        <v>59267.13</v>
      </c>
      <c r="F154" s="16">
        <v>0</v>
      </c>
      <c r="G154" s="16">
        <v>0</v>
      </c>
    </row>
    <row r="155" spans="1:7" ht="16.5" thickTop="1" thickBot="1" x14ac:dyDescent="0.3">
      <c r="A155" s="15" t="s">
        <v>122</v>
      </c>
      <c r="B155" s="17">
        <v>2408.85</v>
      </c>
      <c r="C155" s="17">
        <f>D155</f>
        <v>4100</v>
      </c>
      <c r="D155" s="17">
        <v>4100</v>
      </c>
      <c r="E155" s="16">
        <v>4849.1000000000004</v>
      </c>
      <c r="F155" s="16">
        <v>0</v>
      </c>
      <c r="G155" s="16">
        <v>0</v>
      </c>
    </row>
    <row r="156" spans="1:7" ht="16.5" thickTop="1" thickBot="1" x14ac:dyDescent="0.3">
      <c r="A156" s="15" t="s">
        <v>123</v>
      </c>
      <c r="B156" s="17">
        <v>0</v>
      </c>
      <c r="C156" s="17">
        <f t="shared" ref="C156:C159" si="23">D156</f>
        <v>200</v>
      </c>
      <c r="D156" s="17">
        <v>200</v>
      </c>
      <c r="E156" s="16">
        <v>124.9</v>
      </c>
      <c r="F156" s="16">
        <v>0</v>
      </c>
      <c r="G156" s="16">
        <v>0</v>
      </c>
    </row>
    <row r="157" spans="1:7" ht="16.5" thickTop="1" thickBot="1" x14ac:dyDescent="0.3">
      <c r="A157" s="15" t="s">
        <v>124</v>
      </c>
      <c r="B157" s="17">
        <v>14658.42</v>
      </c>
      <c r="C157" s="17">
        <f t="shared" si="23"/>
        <v>14300</v>
      </c>
      <c r="D157" s="17">
        <v>14300</v>
      </c>
      <c r="E157" s="16">
        <v>14722.7</v>
      </c>
      <c r="F157" s="16">
        <v>0</v>
      </c>
      <c r="G157" s="16">
        <v>0</v>
      </c>
    </row>
    <row r="158" spans="1:7" ht="16.5" thickTop="1" thickBot="1" x14ac:dyDescent="0.3">
      <c r="A158" s="15" t="s">
        <v>125</v>
      </c>
      <c r="B158" s="17">
        <v>1611.15</v>
      </c>
      <c r="C158" s="17">
        <f t="shared" si="23"/>
        <v>21800</v>
      </c>
      <c r="D158" s="17">
        <v>21800</v>
      </c>
      <c r="E158" s="16">
        <v>23269.67</v>
      </c>
      <c r="F158" s="16">
        <v>0</v>
      </c>
      <c r="G158" s="16">
        <v>0</v>
      </c>
    </row>
    <row r="159" spans="1:7" ht="16.5" thickTop="1" thickBot="1" x14ac:dyDescent="0.3">
      <c r="A159" s="15" t="s">
        <v>126</v>
      </c>
      <c r="B159" s="17">
        <v>494.25</v>
      </c>
      <c r="C159" s="17">
        <f t="shared" si="23"/>
        <v>28400</v>
      </c>
      <c r="D159" s="17">
        <v>28400</v>
      </c>
      <c r="E159" s="16">
        <v>16300.76</v>
      </c>
      <c r="F159" s="16">
        <v>0</v>
      </c>
      <c r="G159" s="16">
        <v>0</v>
      </c>
    </row>
    <row r="160" spans="1:7" ht="16.5" thickTop="1" thickBot="1" x14ac:dyDescent="0.3">
      <c r="A160" s="15" t="s">
        <v>249</v>
      </c>
      <c r="B160" s="17"/>
      <c r="C160" s="16">
        <f>C161</f>
        <v>600</v>
      </c>
      <c r="D160" s="16">
        <f>D161</f>
        <v>600</v>
      </c>
      <c r="E160" s="16">
        <f>E161</f>
        <v>324.88</v>
      </c>
      <c r="F160" s="16">
        <v>0</v>
      </c>
      <c r="G160" s="16">
        <v>0</v>
      </c>
    </row>
    <row r="161" spans="1:8" ht="16.5" thickTop="1" thickBot="1" x14ac:dyDescent="0.3">
      <c r="A161" s="15" t="s">
        <v>250</v>
      </c>
      <c r="B161" s="17"/>
      <c r="C161" s="17">
        <f>D161</f>
        <v>600</v>
      </c>
      <c r="D161" s="17">
        <v>600</v>
      </c>
      <c r="E161" s="17">
        <v>324.88</v>
      </c>
      <c r="F161" s="16">
        <v>0</v>
      </c>
      <c r="G161" s="16">
        <v>0</v>
      </c>
    </row>
    <row r="162" spans="1:8" ht="16.5" thickTop="1" thickBot="1" x14ac:dyDescent="0.3">
      <c r="A162" s="15" t="s">
        <v>127</v>
      </c>
      <c r="B162" s="16">
        <f>SUM(B163)</f>
        <v>139.86000000000001</v>
      </c>
      <c r="C162" s="16">
        <f>C163</f>
        <v>100</v>
      </c>
      <c r="D162" s="16">
        <f>SUM(D163)</f>
        <v>100</v>
      </c>
      <c r="E162" s="16">
        <v>0</v>
      </c>
      <c r="F162" s="16">
        <v>0</v>
      </c>
      <c r="G162" s="16">
        <v>0</v>
      </c>
    </row>
    <row r="163" spans="1:8" ht="16.5" thickTop="1" thickBot="1" x14ac:dyDescent="0.3">
      <c r="A163" s="15" t="s">
        <v>128</v>
      </c>
      <c r="B163" s="17">
        <v>139.86000000000001</v>
      </c>
      <c r="C163" s="17">
        <v>100</v>
      </c>
      <c r="D163" s="17">
        <v>100</v>
      </c>
      <c r="E163" s="16">
        <v>0</v>
      </c>
      <c r="F163" s="16">
        <v>0</v>
      </c>
      <c r="G163" s="16">
        <v>0</v>
      </c>
    </row>
    <row r="164" spans="1:8" ht="16.5" thickTop="1" thickBot="1" x14ac:dyDescent="0.3">
      <c r="A164" s="201" t="s">
        <v>251</v>
      </c>
      <c r="B164" s="202"/>
      <c r="C164" s="203">
        <f>C165</f>
        <v>2300</v>
      </c>
      <c r="D164" s="203">
        <f>D165</f>
        <v>2300</v>
      </c>
      <c r="E164" s="203">
        <f>E165</f>
        <v>2050</v>
      </c>
      <c r="F164" s="203">
        <f>F165</f>
        <v>0</v>
      </c>
      <c r="G164" s="203">
        <f>G165</f>
        <v>0</v>
      </c>
    </row>
    <row r="165" spans="1:8" ht="16.5" thickTop="1" thickBot="1" x14ac:dyDescent="0.3">
      <c r="A165" s="15" t="s">
        <v>252</v>
      </c>
      <c r="B165" s="17">
        <v>0</v>
      </c>
      <c r="C165" s="16">
        <f>C166</f>
        <v>2300</v>
      </c>
      <c r="D165" s="16">
        <f>D166</f>
        <v>2300</v>
      </c>
      <c r="E165" s="16">
        <v>2050</v>
      </c>
      <c r="F165" s="16">
        <v>0</v>
      </c>
      <c r="G165" s="16">
        <v>0</v>
      </c>
    </row>
    <row r="166" spans="1:8" ht="16.5" thickTop="1" thickBot="1" x14ac:dyDescent="0.3">
      <c r="A166" s="15" t="s">
        <v>255</v>
      </c>
      <c r="B166" s="17">
        <v>0</v>
      </c>
      <c r="C166" s="17">
        <v>2300</v>
      </c>
      <c r="D166" s="17">
        <v>2300</v>
      </c>
      <c r="E166" s="17">
        <v>2050</v>
      </c>
      <c r="F166" s="17">
        <v>0</v>
      </c>
      <c r="G166" s="17">
        <v>0</v>
      </c>
    </row>
    <row r="167" spans="1:8" ht="15.75" thickTop="1" x14ac:dyDescent="0.25">
      <c r="A167" s="22" t="s">
        <v>147</v>
      </c>
      <c r="B167" s="23">
        <f>B90+B143</f>
        <v>351226.41000000003</v>
      </c>
      <c r="C167" s="23">
        <f>C90+C143</f>
        <v>779800</v>
      </c>
      <c r="D167" s="23">
        <f>D90+D143</f>
        <v>779800</v>
      </c>
      <c r="E167" s="23">
        <f>E90+E143</f>
        <v>599234.55000000005</v>
      </c>
      <c r="F167" s="23">
        <f>E167/B167*100</f>
        <v>170.61204195891762</v>
      </c>
      <c r="G167" s="23">
        <f>E167/D167*100</f>
        <v>76.844646063093109</v>
      </c>
      <c r="H167" s="7"/>
    </row>
    <row r="168" spans="1:8" x14ac:dyDescent="0.25">
      <c r="C168" s="7"/>
      <c r="D168" s="7"/>
    </row>
    <row r="169" spans="1:8" ht="18.75" x14ac:dyDescent="0.3">
      <c r="A169" s="278" t="s">
        <v>148</v>
      </c>
      <c r="B169" s="278"/>
      <c r="C169" s="278"/>
      <c r="D169" s="278"/>
      <c r="E169" s="278"/>
      <c r="F169" s="204"/>
      <c r="G169" s="204"/>
    </row>
    <row r="170" spans="1:8" ht="18.75" x14ac:dyDescent="0.3">
      <c r="A170" s="278" t="s">
        <v>238</v>
      </c>
      <c r="B170" s="278"/>
      <c r="C170" s="278"/>
      <c r="D170" s="278"/>
      <c r="E170" s="278"/>
      <c r="F170" s="204"/>
      <c r="G170" s="204"/>
    </row>
    <row r="171" spans="1:8" x14ac:dyDescent="0.25">
      <c r="A171" s="277"/>
      <c r="B171" s="277"/>
      <c r="C171" s="277"/>
      <c r="D171" s="277"/>
      <c r="E171" s="277"/>
      <c r="F171" s="277"/>
      <c r="H171" s="7"/>
    </row>
    <row r="172" spans="1:8" ht="15.75" thickBot="1" x14ac:dyDescent="0.3">
      <c r="A172" s="24" t="s">
        <v>4</v>
      </c>
      <c r="B172" s="210" t="s">
        <v>215</v>
      </c>
      <c r="C172" s="25" t="s">
        <v>257</v>
      </c>
      <c r="D172" s="25" t="s">
        <v>244</v>
      </c>
      <c r="E172" s="25" t="s">
        <v>245</v>
      </c>
      <c r="F172" s="25" t="s">
        <v>152</v>
      </c>
      <c r="G172" s="209" t="s">
        <v>152</v>
      </c>
    </row>
    <row r="173" spans="1:8" ht="16.5" thickTop="1" thickBot="1" x14ac:dyDescent="0.3">
      <c r="A173" s="24" t="s">
        <v>129</v>
      </c>
      <c r="B173" s="25">
        <v>2</v>
      </c>
      <c r="C173" s="25">
        <v>3</v>
      </c>
      <c r="D173" s="25">
        <v>4</v>
      </c>
      <c r="E173" s="25">
        <v>5</v>
      </c>
      <c r="F173" s="25">
        <v>6</v>
      </c>
      <c r="G173" s="25">
        <v>7</v>
      </c>
    </row>
    <row r="174" spans="1:8" ht="16.5" thickTop="1" thickBot="1" x14ac:dyDescent="0.3">
      <c r="A174" s="26" t="s">
        <v>130</v>
      </c>
      <c r="B174" s="27">
        <f>B175+B182+B188+B194+B203+B211</f>
        <v>420273.86</v>
      </c>
      <c r="C174" s="27">
        <f>C175+C182+C188+C194+C203+C211</f>
        <v>768900</v>
      </c>
      <c r="D174" s="27">
        <f>D175+D182+D188+D194+D203+D211</f>
        <v>768900</v>
      </c>
      <c r="E174" s="27">
        <f>E175+E182+E188+E194+E203+E211+E216</f>
        <v>459757.43</v>
      </c>
      <c r="F174" s="27">
        <f>E174/B174*100</f>
        <v>109.39472419245871</v>
      </c>
      <c r="G174" s="27">
        <f>E174/D174*100</f>
        <v>59.794177396280404</v>
      </c>
    </row>
    <row r="175" spans="1:8" ht="16.5" thickTop="1" thickBot="1" x14ac:dyDescent="0.3">
      <c r="A175" s="28" t="s">
        <v>131</v>
      </c>
      <c r="B175" s="29">
        <f>SUM(B176:B177)</f>
        <v>322566.14</v>
      </c>
      <c r="C175" s="29">
        <f>SUM(C176:C177)</f>
        <v>698100</v>
      </c>
      <c r="D175" s="29">
        <f>SUM(D176:D177)</f>
        <v>698100</v>
      </c>
      <c r="E175" s="29">
        <f>SUM(E176:E177)</f>
        <v>398977.45999999996</v>
      </c>
      <c r="F175" s="29">
        <f>E175/B175*100</f>
        <v>123.68857438043557</v>
      </c>
      <c r="G175" s="29">
        <f>E175/D175*100</f>
        <v>57.151906603638444</v>
      </c>
    </row>
    <row r="176" spans="1:8" ht="16.5" thickTop="1" thickBot="1" x14ac:dyDescent="0.3">
      <c r="A176" s="24" t="s">
        <v>132</v>
      </c>
      <c r="B176" s="17">
        <v>305138.17</v>
      </c>
      <c r="C176" s="17">
        <f>D176</f>
        <v>443200</v>
      </c>
      <c r="D176" s="17">
        <v>443200</v>
      </c>
      <c r="E176" s="212">
        <v>353184.73</v>
      </c>
      <c r="F176" s="170">
        <f>E176/B176*100</f>
        <v>115.74583736934649</v>
      </c>
      <c r="G176" s="170">
        <f>E176/D176*100</f>
        <v>79.689695397111905</v>
      </c>
      <c r="H176" s="211"/>
    </row>
    <row r="177" spans="1:9" ht="16.5" thickTop="1" thickBot="1" x14ac:dyDescent="0.3">
      <c r="A177" s="24" t="s">
        <v>60</v>
      </c>
      <c r="B177" s="17">
        <v>17427.97</v>
      </c>
      <c r="C177" s="17">
        <f>D177</f>
        <v>254900</v>
      </c>
      <c r="D177" s="17">
        <v>254900</v>
      </c>
      <c r="E177" s="212">
        <v>45792.73</v>
      </c>
      <c r="F177" s="170">
        <f>E177/B177*100</f>
        <v>262.75423930612692</v>
      </c>
      <c r="G177" s="170">
        <f>E177/D177*100</f>
        <v>17.964978422910946</v>
      </c>
    </row>
    <row r="178" spans="1:9" ht="17.25" customHeight="1" thickTop="1" thickBot="1" x14ac:dyDescent="0.3">
      <c r="A178" s="45" t="s">
        <v>147</v>
      </c>
      <c r="B178" s="46">
        <v>351226.47</v>
      </c>
      <c r="C178" s="46">
        <v>698100</v>
      </c>
      <c r="D178" s="46">
        <v>698100</v>
      </c>
      <c r="E178" s="46">
        <v>504926.46</v>
      </c>
      <c r="F178" s="46">
        <f>E178/B178*100</f>
        <v>143.76093578596169</v>
      </c>
      <c r="G178" s="46">
        <f>E178/D178*100</f>
        <v>72.328672110012889</v>
      </c>
      <c r="I178" s="7">
        <f>E180+E187+E193+E201+E210</f>
        <v>-128630.12000000005</v>
      </c>
    </row>
    <row r="179" spans="1:9" ht="17.25" customHeight="1" thickTop="1" thickBot="1" x14ac:dyDescent="0.3">
      <c r="A179" s="53" t="s">
        <v>155</v>
      </c>
      <c r="B179" s="31">
        <v>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</row>
    <row r="180" spans="1:9" ht="15" customHeight="1" thickTop="1" thickBot="1" x14ac:dyDescent="0.3">
      <c r="A180" s="44"/>
      <c r="B180" s="30">
        <f>B175-B178</f>
        <v>-28660.329999999958</v>
      </c>
      <c r="C180" s="30">
        <v>0</v>
      </c>
      <c r="D180" s="30">
        <v>0</v>
      </c>
      <c r="E180" s="30">
        <f>E175-E178</f>
        <v>-105949.00000000006</v>
      </c>
      <c r="F180" s="30">
        <v>0</v>
      </c>
      <c r="G180" s="30">
        <v>0</v>
      </c>
    </row>
    <row r="181" spans="1:9" ht="15" customHeight="1" thickTop="1" thickBot="1" x14ac:dyDescent="0.3">
      <c r="A181" s="53"/>
      <c r="B181" s="30"/>
      <c r="C181" s="30">
        <v>0</v>
      </c>
      <c r="D181" s="30">
        <v>0</v>
      </c>
      <c r="E181" s="30">
        <v>0</v>
      </c>
    </row>
    <row r="182" spans="1:9" ht="16.5" thickTop="1" thickBot="1" x14ac:dyDescent="0.3">
      <c r="A182" s="28" t="s">
        <v>133</v>
      </c>
      <c r="B182" s="29">
        <f>SUM(B183:B184)</f>
        <v>4466.58</v>
      </c>
      <c r="C182" s="29">
        <f>SUM(C183:C184)</f>
        <v>9000</v>
      </c>
      <c r="D182" s="29">
        <f>SUM(D183:D184)</f>
        <v>9000</v>
      </c>
      <c r="E182" s="29">
        <f>SUM(E183:E184)</f>
        <v>6711.44</v>
      </c>
      <c r="F182" s="29">
        <f>E182/B182*100</f>
        <v>150.25903487679611</v>
      </c>
      <c r="G182" s="29">
        <f>E182/D182*100</f>
        <v>74.571555555555548</v>
      </c>
    </row>
    <row r="183" spans="1:9" ht="16.5" thickTop="1" thickBot="1" x14ac:dyDescent="0.3">
      <c r="A183" s="24" t="s">
        <v>134</v>
      </c>
      <c r="B183" s="17">
        <v>4466.58</v>
      </c>
      <c r="C183" s="17">
        <f>D183</f>
        <v>9000</v>
      </c>
      <c r="D183" s="17">
        <v>9000</v>
      </c>
      <c r="E183" s="30">
        <v>6711.44</v>
      </c>
      <c r="F183" s="170">
        <f>E183/B183*100</f>
        <v>150.25903487679611</v>
      </c>
      <c r="G183" s="170">
        <f>E183/D183*100</f>
        <v>74.571555555555548</v>
      </c>
    </row>
    <row r="184" spans="1:9" ht="16.5" thickTop="1" thickBot="1" x14ac:dyDescent="0.3">
      <c r="A184" s="24" t="s">
        <v>264</v>
      </c>
      <c r="B184" s="170">
        <v>0</v>
      </c>
      <c r="C184" s="170">
        <v>0</v>
      </c>
      <c r="D184" s="170">
        <v>0</v>
      </c>
      <c r="E184" s="170">
        <v>0</v>
      </c>
      <c r="F184" s="170">
        <v>0</v>
      </c>
      <c r="G184" s="170">
        <v>0</v>
      </c>
    </row>
    <row r="185" spans="1:9" ht="16.5" thickTop="1" thickBot="1" x14ac:dyDescent="0.3">
      <c r="A185" s="47" t="s">
        <v>147</v>
      </c>
      <c r="B185" s="46">
        <v>5574.31</v>
      </c>
      <c r="C185" s="46">
        <v>9000</v>
      </c>
      <c r="D185" s="46">
        <v>9000</v>
      </c>
      <c r="E185" s="46">
        <v>9047.0300000000007</v>
      </c>
      <c r="F185" s="46">
        <f>D185/C185*100</f>
        <v>100</v>
      </c>
      <c r="G185" s="46">
        <f>E185/D185*100</f>
        <v>100.52255555555556</v>
      </c>
    </row>
    <row r="186" spans="1:9" ht="16.5" thickTop="1" thickBot="1" x14ac:dyDescent="0.3">
      <c r="A186" s="54" t="s">
        <v>156</v>
      </c>
      <c r="B186" s="160">
        <v>1107.73</v>
      </c>
      <c r="C186" s="160">
        <v>0</v>
      </c>
      <c r="D186" s="160">
        <v>0</v>
      </c>
      <c r="E186" s="160">
        <v>0</v>
      </c>
      <c r="F186" s="160">
        <v>0</v>
      </c>
      <c r="G186" s="160">
        <v>0</v>
      </c>
    </row>
    <row r="187" spans="1:9" ht="16.5" thickTop="1" thickBot="1" x14ac:dyDescent="0.3">
      <c r="A187" s="43"/>
      <c r="B187" s="30">
        <f>B182-B185+B186</f>
        <v>0</v>
      </c>
      <c r="C187" s="30"/>
      <c r="D187" s="30"/>
      <c r="E187" s="30">
        <f>E183-E185</f>
        <v>-2335.5900000000011</v>
      </c>
      <c r="F187" s="30">
        <v>0</v>
      </c>
      <c r="G187" s="30">
        <v>0</v>
      </c>
    </row>
    <row r="188" spans="1:9" ht="16.5" thickTop="1" thickBot="1" x14ac:dyDescent="0.3">
      <c r="A188" s="28" t="s">
        <v>135</v>
      </c>
      <c r="B188" s="29">
        <f>SUM(B189:B190)</f>
        <v>0</v>
      </c>
      <c r="C188" s="29">
        <f>SUM(C189:C190)</f>
        <v>5000</v>
      </c>
      <c r="D188" s="29">
        <f>SUM(D189:D190)</f>
        <v>5000</v>
      </c>
      <c r="E188" s="29">
        <f>SUM(E189:E190)</f>
        <v>3513.33</v>
      </c>
      <c r="F188" s="29">
        <v>0</v>
      </c>
      <c r="G188" s="29">
        <f>E188/D188*100</f>
        <v>70.266599999999997</v>
      </c>
    </row>
    <row r="189" spans="1:9" ht="16.5" thickTop="1" thickBot="1" x14ac:dyDescent="0.3">
      <c r="A189" s="24" t="s">
        <v>50</v>
      </c>
      <c r="B189" s="17">
        <v>0</v>
      </c>
      <c r="C189" s="17">
        <f>D189</f>
        <v>5000</v>
      </c>
      <c r="D189" s="17">
        <v>5000</v>
      </c>
      <c r="E189" s="170">
        <v>3513.33</v>
      </c>
      <c r="F189" s="30">
        <v>0</v>
      </c>
      <c r="G189" s="30">
        <f>E189/D189*100</f>
        <v>70.266599999999997</v>
      </c>
    </row>
    <row r="190" spans="1:9" ht="16.5" thickTop="1" thickBot="1" x14ac:dyDescent="0.3">
      <c r="A190" s="24" t="s">
        <v>136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</row>
    <row r="191" spans="1:9" ht="16.5" thickTop="1" thickBot="1" x14ac:dyDescent="0.3">
      <c r="A191" s="47" t="s">
        <v>147</v>
      </c>
      <c r="B191" s="46">
        <v>0</v>
      </c>
      <c r="C191" s="46">
        <v>5000</v>
      </c>
      <c r="D191" s="46">
        <v>5000</v>
      </c>
      <c r="E191" s="46">
        <v>4841.7700000000004</v>
      </c>
      <c r="F191" s="46">
        <f>D191/C191*100</f>
        <v>100</v>
      </c>
      <c r="G191" s="46">
        <f>E191/D191*100</f>
        <v>96.835400000000007</v>
      </c>
    </row>
    <row r="192" spans="1:9" ht="16.5" thickTop="1" thickBot="1" x14ac:dyDescent="0.3">
      <c r="A192" s="54" t="s">
        <v>157</v>
      </c>
      <c r="B192" s="31"/>
      <c r="C192" s="31">
        <v>0</v>
      </c>
      <c r="D192" s="31">
        <v>0</v>
      </c>
      <c r="E192" s="31">
        <v>0</v>
      </c>
      <c r="F192" s="31"/>
      <c r="G192" s="31"/>
    </row>
    <row r="193" spans="1:7" ht="16.5" thickTop="1" thickBot="1" x14ac:dyDescent="0.3">
      <c r="A193" s="43"/>
      <c r="B193" s="30">
        <f>B188-B191</f>
        <v>0</v>
      </c>
      <c r="C193" s="30">
        <f>C188-C191</f>
        <v>0</v>
      </c>
      <c r="D193" s="30"/>
      <c r="E193" s="30">
        <f>E188-E191</f>
        <v>-1328.4400000000005</v>
      </c>
      <c r="F193" s="30">
        <v>0</v>
      </c>
      <c r="G193" s="30">
        <v>0</v>
      </c>
    </row>
    <row r="194" spans="1:7" ht="16.5" thickTop="1" thickBot="1" x14ac:dyDescent="0.3">
      <c r="A194" s="28" t="s">
        <v>137</v>
      </c>
      <c r="B194" s="29">
        <f>SUM(B195:B198)</f>
        <v>10954.22</v>
      </c>
      <c r="C194" s="29">
        <f>SUM(C195:C198)</f>
        <v>12600</v>
      </c>
      <c r="D194" s="29">
        <f>SUM(D195:D198)</f>
        <v>12600</v>
      </c>
      <c r="E194" s="29">
        <f>SUM(E195:E198)</f>
        <v>12600</v>
      </c>
      <c r="F194" s="29">
        <f>E194/B194*100</f>
        <v>115.02416420338464</v>
      </c>
      <c r="G194" s="29">
        <f>E194/D194*100</f>
        <v>100</v>
      </c>
    </row>
    <row r="195" spans="1:7" ht="16.5" thickTop="1" thickBot="1" x14ac:dyDescent="0.3">
      <c r="A195" s="34" t="s">
        <v>25</v>
      </c>
      <c r="B195" s="30">
        <v>0</v>
      </c>
      <c r="C195" s="30"/>
      <c r="D195" s="30"/>
      <c r="E195" s="30"/>
      <c r="F195" s="30"/>
      <c r="G195" s="30"/>
    </row>
    <row r="196" spans="1:7" ht="16.5" thickTop="1" thickBot="1" x14ac:dyDescent="0.3">
      <c r="A196" s="32" t="s">
        <v>26</v>
      </c>
      <c r="B196" s="30"/>
      <c r="C196" s="30"/>
      <c r="D196" s="30"/>
      <c r="E196" s="30"/>
      <c r="F196" s="30"/>
      <c r="G196" s="30"/>
    </row>
    <row r="197" spans="1:7" ht="16.5" thickTop="1" thickBot="1" x14ac:dyDescent="0.3">
      <c r="A197" s="52" t="s">
        <v>31</v>
      </c>
      <c r="B197" s="170">
        <v>10954.22</v>
      </c>
      <c r="C197" s="170">
        <f>D197</f>
        <v>12600</v>
      </c>
      <c r="D197" s="170">
        <v>12600</v>
      </c>
      <c r="E197" s="30">
        <v>12600</v>
      </c>
      <c r="F197" s="170">
        <f>E197/B197*100</f>
        <v>115.02416420338464</v>
      </c>
      <c r="G197" s="170">
        <f>E197/D197*100</f>
        <v>100</v>
      </c>
    </row>
    <row r="198" spans="1:7" ht="31.5" thickTop="1" thickBot="1" x14ac:dyDescent="0.3">
      <c r="A198" s="32" t="s">
        <v>32</v>
      </c>
      <c r="B198" s="30"/>
      <c r="C198" s="30"/>
      <c r="D198" s="30"/>
      <c r="E198" s="30"/>
    </row>
    <row r="199" spans="1:7" ht="16.5" thickTop="1" thickBot="1" x14ac:dyDescent="0.3">
      <c r="A199" s="48" t="s">
        <v>147</v>
      </c>
      <c r="B199" s="46">
        <v>9109.26</v>
      </c>
      <c r="C199" s="46">
        <v>14600</v>
      </c>
      <c r="D199" s="46">
        <v>14600</v>
      </c>
      <c r="E199" s="46">
        <v>14600</v>
      </c>
      <c r="F199" s="46">
        <f>D199/C199*100</f>
        <v>100</v>
      </c>
      <c r="G199" s="46">
        <f>E199/D199*100</f>
        <v>100</v>
      </c>
    </row>
    <row r="200" spans="1:7" ht="16.5" thickTop="1" thickBot="1" x14ac:dyDescent="0.3">
      <c r="A200" s="32" t="s">
        <v>154</v>
      </c>
      <c r="B200" s="31">
        <v>0</v>
      </c>
      <c r="C200" s="31">
        <f>D200</f>
        <v>2000</v>
      </c>
      <c r="D200" s="213">
        <v>2000</v>
      </c>
      <c r="E200" s="31">
        <v>2000</v>
      </c>
      <c r="F200" s="31">
        <v>0</v>
      </c>
      <c r="G200" s="31">
        <v>0</v>
      </c>
    </row>
    <row r="201" spans="1:7" ht="16.5" thickTop="1" thickBot="1" x14ac:dyDescent="0.3">
      <c r="A201" s="42"/>
      <c r="B201" s="30">
        <f>B194-B199</f>
        <v>1844.9599999999991</v>
      </c>
      <c r="C201" s="30">
        <v>0</v>
      </c>
      <c r="D201" s="30">
        <v>0</v>
      </c>
      <c r="E201" s="30">
        <f>E194+E200-E199</f>
        <v>0</v>
      </c>
      <c r="F201" s="30">
        <v>0</v>
      </c>
      <c r="G201" s="30">
        <v>0</v>
      </c>
    </row>
    <row r="202" spans="1:7" ht="16.5" thickTop="1" thickBot="1" x14ac:dyDescent="0.3">
      <c r="A202" s="32"/>
      <c r="B202" s="30"/>
      <c r="C202" s="30"/>
      <c r="D202" s="30"/>
      <c r="E202" s="30"/>
      <c r="F202" s="30"/>
      <c r="G202" s="30"/>
    </row>
    <row r="203" spans="1:7" ht="16.5" thickTop="1" thickBot="1" x14ac:dyDescent="0.3">
      <c r="A203" s="28" t="s">
        <v>138</v>
      </c>
      <c r="B203" s="29">
        <f>SUM(B204:B210)</f>
        <v>82106.92</v>
      </c>
      <c r="C203" s="29">
        <f>SUM(C204:C206)</f>
        <v>44200</v>
      </c>
      <c r="D203" s="29">
        <f>SUM(D204:D206)</f>
        <v>44200</v>
      </c>
      <c r="E203" s="29">
        <f>SUM(E204:E206)</f>
        <v>37902.199999999997</v>
      </c>
      <c r="F203" s="29">
        <f>E203/B203*100</f>
        <v>46.16200437186049</v>
      </c>
      <c r="G203" s="29">
        <f>E203/D203*100</f>
        <v>85.751583710407232</v>
      </c>
    </row>
    <row r="204" spans="1:7" ht="16.5" thickTop="1" thickBot="1" x14ac:dyDescent="0.3">
      <c r="A204" s="32" t="s">
        <v>139</v>
      </c>
      <c r="B204" s="17">
        <v>41849.82</v>
      </c>
      <c r="C204" s="17">
        <f>D204</f>
        <v>44200</v>
      </c>
      <c r="D204" s="17">
        <v>44200</v>
      </c>
      <c r="E204" s="214">
        <v>37902.199999999997</v>
      </c>
      <c r="F204" s="35">
        <f>E204/B204*100</f>
        <v>90.567175677219154</v>
      </c>
      <c r="G204" s="35">
        <f>E204/D204*100</f>
        <v>85.751583710407232</v>
      </c>
    </row>
    <row r="205" spans="1:7" ht="16.5" thickTop="1" thickBot="1" x14ac:dyDescent="0.3">
      <c r="A205" s="34" t="s">
        <v>140</v>
      </c>
      <c r="B205" s="33"/>
      <c r="C205" s="35"/>
      <c r="D205" s="35"/>
      <c r="E205" s="214">
        <v>0</v>
      </c>
      <c r="F205" s="214"/>
      <c r="G205" s="214"/>
    </row>
    <row r="206" spans="1:7" ht="16.5" thickTop="1" thickBot="1" x14ac:dyDescent="0.3">
      <c r="A206" s="15" t="s">
        <v>34</v>
      </c>
      <c r="B206" s="17">
        <v>0</v>
      </c>
      <c r="C206" s="17">
        <v>0</v>
      </c>
      <c r="D206" s="17"/>
      <c r="E206" s="214">
        <v>0</v>
      </c>
      <c r="F206" s="214">
        <v>0</v>
      </c>
      <c r="G206" s="214">
        <v>0</v>
      </c>
    </row>
    <row r="207" spans="1:7" ht="16.5" thickTop="1" thickBot="1" x14ac:dyDescent="0.3">
      <c r="A207" s="48" t="s">
        <v>147</v>
      </c>
      <c r="B207" s="49">
        <v>40257.1</v>
      </c>
      <c r="C207" s="50">
        <v>53100</v>
      </c>
      <c r="D207" s="50">
        <v>53100</v>
      </c>
      <c r="E207" s="50">
        <v>65819.289999999994</v>
      </c>
      <c r="F207" s="50">
        <f>E207/B207*100</f>
        <v>163.49734580980746</v>
      </c>
      <c r="G207" s="50">
        <f>E207/D207*100</f>
        <v>123.95346516007533</v>
      </c>
    </row>
    <row r="208" spans="1:7" ht="16.5" thickTop="1" thickBot="1" x14ac:dyDescent="0.3">
      <c r="A208" s="32" t="s">
        <v>158</v>
      </c>
      <c r="B208" s="33">
        <v>0</v>
      </c>
      <c r="C208" s="35">
        <f>D208</f>
        <v>8900</v>
      </c>
      <c r="D208" s="35">
        <v>8900</v>
      </c>
      <c r="E208" s="35">
        <v>8900</v>
      </c>
      <c r="F208" s="35"/>
      <c r="G208" s="35"/>
    </row>
    <row r="209" spans="1:19" ht="16.5" thickTop="1" thickBot="1" x14ac:dyDescent="0.3">
      <c r="A209" s="51"/>
      <c r="B209" s="33">
        <v>0</v>
      </c>
      <c r="C209" s="35">
        <v>0</v>
      </c>
      <c r="D209" s="35">
        <f>D203+D208-D207</f>
        <v>0</v>
      </c>
      <c r="E209" s="35"/>
      <c r="F209" s="35"/>
      <c r="G209" s="35"/>
    </row>
    <row r="210" spans="1:19" ht="16.5" thickTop="1" thickBot="1" x14ac:dyDescent="0.3">
      <c r="A210" s="32" t="s">
        <v>260</v>
      </c>
      <c r="B210" s="33">
        <v>0</v>
      </c>
      <c r="C210" s="35"/>
      <c r="D210" s="35"/>
      <c r="E210" s="35">
        <f>E203+E208-E207</f>
        <v>-19017.089999999997</v>
      </c>
      <c r="F210" s="35"/>
      <c r="G210" s="35"/>
      <c r="S210">
        <f t="array" aca="1" ref="S210" ca="1">S210:U210</f>
        <v>0</v>
      </c>
    </row>
    <row r="211" spans="1:19" ht="16.5" thickTop="1" thickBot="1" x14ac:dyDescent="0.3">
      <c r="A211" s="28" t="s">
        <v>141</v>
      </c>
      <c r="B211" s="29">
        <f>SUM(B212)</f>
        <v>180</v>
      </c>
      <c r="C211" s="29">
        <f>SUM(C212)</f>
        <v>0</v>
      </c>
      <c r="D211" s="29"/>
      <c r="E211" s="29">
        <v>0</v>
      </c>
      <c r="F211" s="29">
        <v>0</v>
      </c>
      <c r="G211" s="29">
        <v>0</v>
      </c>
    </row>
    <row r="212" spans="1:19" ht="16.5" thickTop="1" thickBot="1" x14ac:dyDescent="0.3">
      <c r="A212" s="32" t="s">
        <v>142</v>
      </c>
      <c r="B212" s="17">
        <v>180</v>
      </c>
      <c r="C212" s="17">
        <v>0</v>
      </c>
      <c r="D212" s="17"/>
      <c r="E212" s="35">
        <v>0</v>
      </c>
      <c r="F212" s="35">
        <v>0</v>
      </c>
      <c r="G212" s="35">
        <v>0</v>
      </c>
    </row>
    <row r="213" spans="1:19" ht="16.5" thickTop="1" thickBot="1" x14ac:dyDescent="0.3">
      <c r="A213" s="48" t="s">
        <v>147</v>
      </c>
      <c r="B213" s="49">
        <v>0</v>
      </c>
      <c r="C213" s="50">
        <v>0</v>
      </c>
      <c r="D213" s="50"/>
      <c r="E213" s="50">
        <v>0</v>
      </c>
      <c r="F213" s="50">
        <v>0</v>
      </c>
      <c r="G213" s="50">
        <v>0</v>
      </c>
    </row>
    <row r="214" spans="1:19" ht="16.5" thickTop="1" thickBot="1" x14ac:dyDescent="0.3">
      <c r="A214" s="32" t="s">
        <v>153</v>
      </c>
      <c r="B214" s="33">
        <v>0</v>
      </c>
      <c r="C214" s="35"/>
      <c r="D214" s="35"/>
      <c r="E214" s="35"/>
      <c r="F214" s="35"/>
      <c r="G214" s="35"/>
    </row>
    <row r="215" spans="1:19" ht="16.5" thickTop="1" thickBot="1" x14ac:dyDescent="0.3">
      <c r="A215" s="42"/>
      <c r="B215" s="171">
        <f>B211-B213+B214</f>
        <v>180</v>
      </c>
      <c r="C215" s="171">
        <v>0</v>
      </c>
      <c r="D215" s="171"/>
      <c r="E215" s="35"/>
      <c r="F215" s="171"/>
      <c r="G215" s="35"/>
    </row>
    <row r="216" spans="1:19" ht="16.5" thickTop="1" thickBot="1" x14ac:dyDescent="0.3">
      <c r="A216" s="28" t="s">
        <v>261</v>
      </c>
      <c r="B216" s="29">
        <f>SUM(B217)</f>
        <v>0</v>
      </c>
      <c r="C216" s="29">
        <f>SUM(C217)</f>
        <v>0</v>
      </c>
      <c r="D216" s="29">
        <f>SUM(D217)</f>
        <v>0</v>
      </c>
      <c r="E216" s="29">
        <f>SUM(E217)</f>
        <v>53</v>
      </c>
      <c r="F216" s="29">
        <v>0</v>
      </c>
      <c r="G216" s="29">
        <v>0</v>
      </c>
    </row>
    <row r="217" spans="1:19" ht="16.5" thickTop="1" thickBot="1" x14ac:dyDescent="0.3">
      <c r="A217" s="32" t="s">
        <v>262</v>
      </c>
      <c r="B217" s="17">
        <v>0</v>
      </c>
      <c r="C217" s="17">
        <v>0</v>
      </c>
      <c r="D217" s="17">
        <v>0</v>
      </c>
      <c r="E217" s="35">
        <v>53</v>
      </c>
      <c r="F217" s="35">
        <v>0</v>
      </c>
      <c r="G217" s="35">
        <v>0</v>
      </c>
    </row>
    <row r="218" spans="1:19" ht="16.5" thickTop="1" thickBot="1" x14ac:dyDescent="0.3">
      <c r="A218" s="48" t="s">
        <v>147</v>
      </c>
      <c r="B218" s="49">
        <v>0</v>
      </c>
      <c r="C218" s="50">
        <v>0</v>
      </c>
      <c r="D218" s="50"/>
      <c r="E218" s="50">
        <v>0</v>
      </c>
      <c r="F218" s="50">
        <v>0</v>
      </c>
      <c r="G218" s="50">
        <v>0</v>
      </c>
    </row>
    <row r="219" spans="1:19" ht="16.5" thickTop="1" thickBot="1" x14ac:dyDescent="0.3">
      <c r="A219" s="32" t="s">
        <v>153</v>
      </c>
      <c r="B219" s="33">
        <v>0</v>
      </c>
      <c r="C219" s="35"/>
      <c r="D219" s="35"/>
      <c r="E219" s="35">
        <v>53</v>
      </c>
      <c r="F219" s="35"/>
      <c r="G219" s="35"/>
    </row>
    <row r="220" spans="1:19" ht="16.5" thickTop="1" thickBot="1" x14ac:dyDescent="0.3">
      <c r="A220" s="42" t="s">
        <v>263</v>
      </c>
      <c r="B220" s="171">
        <f>B216-B218+B219</f>
        <v>0</v>
      </c>
      <c r="C220" s="171">
        <v>0</v>
      </c>
      <c r="D220" s="171"/>
      <c r="E220" s="35">
        <v>53</v>
      </c>
      <c r="F220" s="171"/>
      <c r="G220" s="35"/>
    </row>
    <row r="221" spans="1:19" ht="16.5" thickTop="1" thickBot="1" x14ac:dyDescent="0.3">
      <c r="A221" s="32" t="s">
        <v>149</v>
      </c>
      <c r="B221" s="171">
        <f>B211+B203+B194+B188+B182+B175</f>
        <v>420273.86</v>
      </c>
      <c r="C221" s="171">
        <f>C211+C203+C194+C188+C182+C175</f>
        <v>768900</v>
      </c>
      <c r="D221" s="171">
        <f>D211+D203+D194+D188+D182+D175</f>
        <v>768900</v>
      </c>
      <c r="E221" s="171">
        <f>E211+E203+E194+E188+E182+E175+E216</f>
        <v>459757.42999999993</v>
      </c>
      <c r="F221" s="171"/>
      <c r="G221" s="35"/>
    </row>
    <row r="222" spans="1:19" ht="47.25" customHeight="1" thickTop="1" thickBot="1" x14ac:dyDescent="0.3">
      <c r="A222" s="32" t="s">
        <v>150</v>
      </c>
      <c r="B222" s="171">
        <v>351226.41</v>
      </c>
      <c r="C222" s="171">
        <v>768900</v>
      </c>
      <c r="D222" s="171">
        <v>768900</v>
      </c>
      <c r="E222" s="171">
        <v>599234.55000000005</v>
      </c>
      <c r="F222" s="171"/>
      <c r="G222" s="35"/>
    </row>
    <row r="223" spans="1:19" ht="16.5" thickTop="1" thickBot="1" x14ac:dyDescent="0.3">
      <c r="A223" s="32"/>
      <c r="B223" s="171">
        <f>B221-B222</f>
        <v>69047.450000000012</v>
      </c>
      <c r="C223" s="171">
        <f>C221-C222</f>
        <v>0</v>
      </c>
      <c r="D223" s="171">
        <v>0</v>
      </c>
      <c r="E223" s="35">
        <f>E221-E222</f>
        <v>-139477.12000000011</v>
      </c>
      <c r="F223" s="171"/>
      <c r="G223" s="35"/>
    </row>
    <row r="224" spans="1:19" ht="16.5" thickTop="1" thickBot="1" x14ac:dyDescent="0.3">
      <c r="A224" s="32" t="s">
        <v>151</v>
      </c>
      <c r="B224" s="33">
        <v>-19389.38</v>
      </c>
      <c r="C224" s="35">
        <v>0</v>
      </c>
      <c r="D224" s="35">
        <v>0</v>
      </c>
      <c r="E224" s="35">
        <v>9400.9699999999993</v>
      </c>
      <c r="F224" s="35"/>
      <c r="G224" s="35"/>
    </row>
    <row r="225" spans="1:7" ht="16.5" thickTop="1" thickBot="1" x14ac:dyDescent="0.3">
      <c r="A225" s="55" t="s">
        <v>259</v>
      </c>
      <c r="B225" s="172">
        <f>B221-B222+B224</f>
        <v>49658.070000000007</v>
      </c>
      <c r="C225" s="56">
        <v>0</v>
      </c>
      <c r="D225" s="56"/>
      <c r="E225" s="56">
        <f>E223+E224</f>
        <v>-130076.15000000011</v>
      </c>
      <c r="F225" s="56"/>
      <c r="G225" s="56"/>
    </row>
    <row r="226" spans="1:7" ht="16.5" thickTop="1" thickBot="1" x14ac:dyDescent="0.3">
      <c r="A226" s="32"/>
      <c r="B226" s="33"/>
      <c r="C226" s="35"/>
      <c r="D226" s="35"/>
      <c r="E226" s="35"/>
    </row>
    <row r="227" spans="1:7" ht="20.25" thickTop="1" thickBot="1" x14ac:dyDescent="0.3">
      <c r="A227" s="275" t="s">
        <v>258</v>
      </c>
      <c r="B227" s="275"/>
      <c r="C227" s="275"/>
      <c r="D227" s="275"/>
      <c r="E227" s="275"/>
    </row>
    <row r="228" spans="1:7" ht="15.75" thickTop="1" x14ac:dyDescent="0.25">
      <c r="A228" s="276" t="s">
        <v>159</v>
      </c>
      <c r="B228" s="276"/>
      <c r="C228" s="276"/>
      <c r="D228" s="276"/>
      <c r="E228" s="276"/>
      <c r="F228" s="276"/>
    </row>
    <row r="229" spans="1:7" x14ac:dyDescent="0.25">
      <c r="A229" s="276"/>
      <c r="B229" s="276"/>
      <c r="C229" s="276"/>
      <c r="D229" s="276"/>
      <c r="E229" s="276"/>
      <c r="F229" s="276"/>
    </row>
    <row r="230" spans="1:7" x14ac:dyDescent="0.25">
      <c r="A230" s="1" t="s">
        <v>265</v>
      </c>
    </row>
    <row r="231" spans="1:7" x14ac:dyDescent="0.25">
      <c r="A231" s="1" t="s">
        <v>160</v>
      </c>
    </row>
    <row r="232" spans="1:7" x14ac:dyDescent="0.25">
      <c r="A232" s="1" t="s">
        <v>161</v>
      </c>
      <c r="E232" s="217" t="s">
        <v>274</v>
      </c>
    </row>
    <row r="233" spans="1:7" x14ac:dyDescent="0.25">
      <c r="A233" s="61" t="s">
        <v>169</v>
      </c>
      <c r="B233" s="173" t="s">
        <v>215</v>
      </c>
      <c r="C233" s="63" t="s">
        <v>257</v>
      </c>
      <c r="D233" s="63" t="s">
        <v>244</v>
      </c>
      <c r="E233" s="63" t="s">
        <v>245</v>
      </c>
      <c r="F233" s="63" t="s">
        <v>152</v>
      </c>
      <c r="G233" s="63" t="s">
        <v>152</v>
      </c>
    </row>
    <row r="234" spans="1:7" ht="30.75" thickBot="1" x14ac:dyDescent="0.3">
      <c r="A234" s="58">
        <v>1</v>
      </c>
      <c r="B234" s="59">
        <v>2</v>
      </c>
      <c r="C234" s="60">
        <v>3</v>
      </c>
      <c r="D234" s="60">
        <v>4</v>
      </c>
      <c r="E234" s="59">
        <v>5</v>
      </c>
      <c r="F234" s="59" t="s">
        <v>268</v>
      </c>
      <c r="G234" s="59" t="s">
        <v>269</v>
      </c>
    </row>
    <row r="235" spans="1:7" ht="15.75" thickTop="1" x14ac:dyDescent="0.25">
      <c r="A235" s="68" t="s">
        <v>64</v>
      </c>
      <c r="B235" s="77">
        <f>B236+B238+B240</f>
        <v>155455.12999999998</v>
      </c>
      <c r="C235" s="77">
        <f>C236+C238+C240</f>
        <v>240900</v>
      </c>
      <c r="D235" s="77">
        <f>D236+D238+D240</f>
        <v>240900</v>
      </c>
      <c r="E235" s="77">
        <f>E236+E238+E240</f>
        <v>220271.17</v>
      </c>
      <c r="F235" s="77">
        <f t="shared" ref="F235:F243" si="24">E235/B235*100</f>
        <v>141.69437187437947</v>
      </c>
      <c r="G235" s="77">
        <f t="shared" ref="G235:G243" si="25">E235/D235*100</f>
        <v>91.436766293067677</v>
      </c>
    </row>
    <row r="236" spans="1:7" ht="15.75" thickBot="1" x14ac:dyDescent="0.3">
      <c r="A236" s="70" t="s">
        <v>65</v>
      </c>
      <c r="B236" s="73">
        <f>B237</f>
        <v>125092.79</v>
      </c>
      <c r="C236" s="73">
        <f>C237</f>
        <v>197100</v>
      </c>
      <c r="D236" s="73">
        <f>D237</f>
        <v>197100</v>
      </c>
      <c r="E236" s="73">
        <f>E237</f>
        <v>178237.3</v>
      </c>
      <c r="F236" s="73">
        <f t="shared" si="24"/>
        <v>142.48407122424882</v>
      </c>
      <c r="G236" s="73">
        <f t="shared" si="25"/>
        <v>90.429883307965497</v>
      </c>
    </row>
    <row r="237" spans="1:7" ht="16.5" thickTop="1" thickBot="1" x14ac:dyDescent="0.3">
      <c r="A237" s="67" t="s">
        <v>66</v>
      </c>
      <c r="B237" s="57">
        <v>125092.79</v>
      </c>
      <c r="C237" s="82">
        <f>D237</f>
        <v>197100</v>
      </c>
      <c r="D237" s="82">
        <v>197100</v>
      </c>
      <c r="E237" s="57">
        <v>178237.3</v>
      </c>
      <c r="F237" s="57">
        <f t="shared" si="24"/>
        <v>142.48407122424882</v>
      </c>
      <c r="G237" s="57">
        <f t="shared" si="25"/>
        <v>90.429883307965497</v>
      </c>
    </row>
    <row r="238" spans="1:7" ht="16.5" thickTop="1" thickBot="1" x14ac:dyDescent="0.3">
      <c r="A238" s="70" t="s">
        <v>67</v>
      </c>
      <c r="B238" s="75">
        <f>SUM(B239)</f>
        <v>12096.25</v>
      </c>
      <c r="C238" s="75">
        <f>SUM(C239)</f>
        <v>15100</v>
      </c>
      <c r="D238" s="75">
        <f>SUM(D239)</f>
        <v>15100</v>
      </c>
      <c r="E238" s="75">
        <f>SUM(E239)</f>
        <v>15942.92</v>
      </c>
      <c r="F238" s="75">
        <f t="shared" si="24"/>
        <v>131.80051668905654</v>
      </c>
      <c r="G238" s="75">
        <f t="shared" si="25"/>
        <v>105.58225165562914</v>
      </c>
    </row>
    <row r="239" spans="1:7" ht="16.5" thickTop="1" thickBot="1" x14ac:dyDescent="0.3">
      <c r="A239" s="67" t="s">
        <v>68</v>
      </c>
      <c r="B239" s="57">
        <v>12096.25</v>
      </c>
      <c r="C239" s="57">
        <f>D239</f>
        <v>15100</v>
      </c>
      <c r="D239" s="57">
        <v>15100</v>
      </c>
      <c r="E239" s="57">
        <v>15942.92</v>
      </c>
      <c r="F239" s="57">
        <f t="shared" si="24"/>
        <v>131.80051668905654</v>
      </c>
      <c r="G239" s="57">
        <f t="shared" si="25"/>
        <v>105.58225165562914</v>
      </c>
    </row>
    <row r="240" spans="1:7" ht="15.75" thickTop="1" x14ac:dyDescent="0.25">
      <c r="A240" s="70" t="s">
        <v>69</v>
      </c>
      <c r="B240" s="73">
        <f>B241</f>
        <v>18266.09</v>
      </c>
      <c r="C240" s="73">
        <f>C241</f>
        <v>28700</v>
      </c>
      <c r="D240" s="73">
        <f>D241</f>
        <v>28700</v>
      </c>
      <c r="E240" s="73">
        <f>E241</f>
        <v>26090.95</v>
      </c>
      <c r="F240" s="73">
        <f t="shared" si="24"/>
        <v>142.83817719063029</v>
      </c>
      <c r="G240" s="73">
        <f t="shared" si="25"/>
        <v>90.909233449477355</v>
      </c>
    </row>
    <row r="241" spans="1:8" x14ac:dyDescent="0.25">
      <c r="A241" s="67" t="s">
        <v>71</v>
      </c>
      <c r="B241" s="74">
        <v>18266.09</v>
      </c>
      <c r="C241" s="74">
        <f>D241</f>
        <v>28700</v>
      </c>
      <c r="D241" s="74">
        <v>28700</v>
      </c>
      <c r="E241" s="74">
        <v>26090.95</v>
      </c>
      <c r="F241" s="74">
        <f t="shared" si="24"/>
        <v>142.83817719063029</v>
      </c>
      <c r="G241" s="74">
        <f t="shared" si="25"/>
        <v>90.909233449477355</v>
      </c>
    </row>
    <row r="242" spans="1:8" ht="15.75" thickBot="1" x14ac:dyDescent="0.3">
      <c r="A242" s="69" t="s">
        <v>72</v>
      </c>
      <c r="B242" s="78">
        <f>B243+B248+B255+B265+B267</f>
        <v>94428.79</v>
      </c>
      <c r="C242" s="78">
        <f>C243+C248+C255+C265+C267</f>
        <v>132700</v>
      </c>
      <c r="D242" s="78">
        <f>D243+D248+D255+D265+D267</f>
        <v>132700</v>
      </c>
      <c r="E242" s="78">
        <f>E243+E248+E255+E265+E267</f>
        <v>124151.50999999998</v>
      </c>
      <c r="F242" s="78">
        <f t="shared" si="24"/>
        <v>131.47633258882166</v>
      </c>
      <c r="G242" s="78">
        <f t="shared" si="25"/>
        <v>93.558033157498102</v>
      </c>
      <c r="H242" s="7"/>
    </row>
    <row r="243" spans="1:8" ht="16.5" thickTop="1" thickBot="1" x14ac:dyDescent="0.3">
      <c r="A243" s="64" t="s">
        <v>73</v>
      </c>
      <c r="B243" s="73">
        <f>SUM(B244:B247)</f>
        <v>4871.0999999999995</v>
      </c>
      <c r="C243" s="73">
        <f>SUM(C244:C247)</f>
        <v>6400</v>
      </c>
      <c r="D243" s="73">
        <f>SUM(D244:D247)</f>
        <v>6400</v>
      </c>
      <c r="E243" s="73">
        <f>SUM(E244:E247)</f>
        <v>5838.69</v>
      </c>
      <c r="F243" s="73">
        <f t="shared" si="24"/>
        <v>119.86389111289031</v>
      </c>
      <c r="G243" s="73">
        <f t="shared" si="25"/>
        <v>91.229531249999994</v>
      </c>
    </row>
    <row r="244" spans="1:8" ht="16.5" thickTop="1" thickBot="1" x14ac:dyDescent="0.3">
      <c r="A244" s="65" t="s">
        <v>74</v>
      </c>
      <c r="B244" s="74">
        <v>0</v>
      </c>
      <c r="C244" s="74">
        <v>0</v>
      </c>
      <c r="D244" s="74">
        <v>0</v>
      </c>
      <c r="E244" s="74">
        <v>0</v>
      </c>
      <c r="F244" s="74">
        <v>0</v>
      </c>
      <c r="G244" s="74">
        <v>0</v>
      </c>
    </row>
    <row r="245" spans="1:8" ht="16.5" thickTop="1" thickBot="1" x14ac:dyDescent="0.3">
      <c r="A245" s="65" t="s">
        <v>75</v>
      </c>
      <c r="B245" s="74">
        <v>4249.74</v>
      </c>
      <c r="C245" s="74">
        <f>D245</f>
        <v>5100</v>
      </c>
      <c r="D245" s="74">
        <v>5100</v>
      </c>
      <c r="E245" s="74">
        <v>5206.1899999999996</v>
      </c>
      <c r="F245" s="74">
        <f>E245/B245*100</f>
        <v>122.50608272506082</v>
      </c>
      <c r="G245" s="74">
        <f>E245/D245*100</f>
        <v>102.08215686274509</v>
      </c>
    </row>
    <row r="246" spans="1:8" ht="16.5" thickTop="1" thickBot="1" x14ac:dyDescent="0.3">
      <c r="A246" s="65" t="s">
        <v>76</v>
      </c>
      <c r="B246" s="74">
        <v>621.36</v>
      </c>
      <c r="C246" s="74">
        <f t="shared" ref="C246:C247" si="26">D246</f>
        <v>1300</v>
      </c>
      <c r="D246" s="74">
        <v>1300</v>
      </c>
      <c r="E246" s="74">
        <v>632.5</v>
      </c>
      <c r="F246" s="74">
        <f>E246/B246*100</f>
        <v>101.79284150894811</v>
      </c>
      <c r="G246" s="74">
        <f>E246/D246*100</f>
        <v>48.653846153846153</v>
      </c>
    </row>
    <row r="247" spans="1:8" ht="16.5" thickTop="1" thickBot="1" x14ac:dyDescent="0.3">
      <c r="A247" s="65" t="s">
        <v>77</v>
      </c>
      <c r="B247" s="74">
        <v>0</v>
      </c>
      <c r="C247" s="74">
        <f t="shared" si="26"/>
        <v>0</v>
      </c>
      <c r="D247" s="74">
        <v>0</v>
      </c>
      <c r="E247" s="74">
        <v>0</v>
      </c>
      <c r="F247" s="74">
        <v>0</v>
      </c>
      <c r="G247" s="74">
        <v>0</v>
      </c>
    </row>
    <row r="248" spans="1:8" ht="16.5" thickTop="1" thickBot="1" x14ac:dyDescent="0.3">
      <c r="A248" s="64" t="s">
        <v>78</v>
      </c>
      <c r="B248" s="73">
        <f>SUM(B249:B254)</f>
        <v>24996.84</v>
      </c>
      <c r="C248" s="73">
        <f>SUM(C249:C254)</f>
        <v>41800</v>
      </c>
      <c r="D248" s="73">
        <f>SUM(D249:D254)</f>
        <v>41800</v>
      </c>
      <c r="E248" s="73">
        <f>SUM(E249:E254)</f>
        <v>37261.219999999994</v>
      </c>
      <c r="F248" s="73">
        <f t="shared" ref="F248:F253" si="27">E248/B248*100</f>
        <v>149.06372165441709</v>
      </c>
      <c r="G248" s="73">
        <f t="shared" ref="G248:G257" si="28">E248/D248*100</f>
        <v>89.141674641148299</v>
      </c>
    </row>
    <row r="249" spans="1:8" ht="16.5" thickTop="1" thickBot="1" x14ac:dyDescent="0.3">
      <c r="A249" s="65" t="s">
        <v>79</v>
      </c>
      <c r="B249" s="74">
        <v>4188.7700000000004</v>
      </c>
      <c r="C249" s="74">
        <f>D249</f>
        <v>6200</v>
      </c>
      <c r="D249" s="74">
        <v>6200</v>
      </c>
      <c r="E249" s="74">
        <v>6286.65</v>
      </c>
      <c r="F249" s="74">
        <f t="shared" si="27"/>
        <v>150.08343738137924</v>
      </c>
      <c r="G249" s="74">
        <f t="shared" si="28"/>
        <v>101.39758064516128</v>
      </c>
    </row>
    <row r="250" spans="1:8" ht="16.5" thickTop="1" thickBot="1" x14ac:dyDescent="0.3">
      <c r="A250" s="65" t="s">
        <v>80</v>
      </c>
      <c r="B250" s="74">
        <v>817.03</v>
      </c>
      <c r="C250" s="74">
        <f t="shared" ref="C250:C254" si="29">D250</f>
        <v>600</v>
      </c>
      <c r="D250" s="74">
        <v>600</v>
      </c>
      <c r="E250" s="74">
        <v>531.59</v>
      </c>
      <c r="F250" s="74">
        <f t="shared" si="27"/>
        <v>65.063706351051991</v>
      </c>
      <c r="G250" s="74">
        <f t="shared" si="28"/>
        <v>88.598333333333329</v>
      </c>
    </row>
    <row r="251" spans="1:8" ht="16.5" thickTop="1" thickBot="1" x14ac:dyDescent="0.3">
      <c r="A251" s="65" t="s">
        <v>81</v>
      </c>
      <c r="B251" s="74">
        <v>15056.34</v>
      </c>
      <c r="C251" s="74">
        <f t="shared" si="29"/>
        <v>25000</v>
      </c>
      <c r="D251" s="74">
        <v>25000</v>
      </c>
      <c r="E251" s="74">
        <v>20662.330000000002</v>
      </c>
      <c r="F251" s="74">
        <f t="shared" si="27"/>
        <v>137.23341794885079</v>
      </c>
      <c r="G251" s="74">
        <f t="shared" si="28"/>
        <v>82.649320000000003</v>
      </c>
    </row>
    <row r="252" spans="1:8" ht="16.5" thickTop="1" thickBot="1" x14ac:dyDescent="0.3">
      <c r="A252" s="65" t="s">
        <v>82</v>
      </c>
      <c r="B252" s="74">
        <v>623.23</v>
      </c>
      <c r="C252" s="74">
        <f t="shared" si="29"/>
        <v>2900</v>
      </c>
      <c r="D252" s="74">
        <v>2900</v>
      </c>
      <c r="E252" s="74">
        <v>2532.41</v>
      </c>
      <c r="F252" s="74">
        <f t="shared" si="27"/>
        <v>406.33634452770241</v>
      </c>
      <c r="G252" s="74">
        <f t="shared" si="28"/>
        <v>87.324482758620675</v>
      </c>
    </row>
    <row r="253" spans="1:8" ht="16.5" thickTop="1" thickBot="1" x14ac:dyDescent="0.3">
      <c r="A253" s="65" t="s">
        <v>83</v>
      </c>
      <c r="B253" s="74">
        <v>4311.47</v>
      </c>
      <c r="C253" s="74">
        <f t="shared" si="29"/>
        <v>5400</v>
      </c>
      <c r="D253" s="74">
        <v>5400</v>
      </c>
      <c r="E253" s="74">
        <v>5695.25</v>
      </c>
      <c r="F253" s="74">
        <f t="shared" si="27"/>
        <v>132.09531783823149</v>
      </c>
      <c r="G253" s="74">
        <f t="shared" si="28"/>
        <v>105.4675925925926</v>
      </c>
    </row>
    <row r="254" spans="1:8" ht="16.5" thickTop="1" thickBot="1" x14ac:dyDescent="0.3">
      <c r="A254" s="65" t="s">
        <v>84</v>
      </c>
      <c r="B254" s="74">
        <v>0</v>
      </c>
      <c r="C254" s="74">
        <f t="shared" si="29"/>
        <v>1700</v>
      </c>
      <c r="D254" s="74">
        <v>1700</v>
      </c>
      <c r="E254" s="74">
        <v>1552.99</v>
      </c>
      <c r="F254" s="74">
        <v>0</v>
      </c>
      <c r="G254" s="74">
        <f t="shared" si="28"/>
        <v>91.352352941176477</v>
      </c>
    </row>
    <row r="255" spans="1:8" ht="16.5" thickTop="1" thickBot="1" x14ac:dyDescent="0.3">
      <c r="A255" s="64" t="s">
        <v>85</v>
      </c>
      <c r="B255" s="73">
        <f>SUM(B256:B264)</f>
        <v>59320.759999999995</v>
      </c>
      <c r="C255" s="73">
        <f>SUM(C256:$C$264)</f>
        <v>78900</v>
      </c>
      <c r="D255" s="73">
        <f>SUM(D256:D264)</f>
        <v>78900</v>
      </c>
      <c r="E255" s="73">
        <f>SUM(E256:E264)</f>
        <v>75710.17</v>
      </c>
      <c r="F255" s="73">
        <f>E255/B255*100</f>
        <v>127.62845587278385</v>
      </c>
      <c r="G255" s="73">
        <f t="shared" si="28"/>
        <v>95.957122940430935</v>
      </c>
    </row>
    <row r="256" spans="1:8" ht="16.5" thickTop="1" thickBot="1" x14ac:dyDescent="0.3">
      <c r="A256" s="65" t="s">
        <v>86</v>
      </c>
      <c r="B256" s="74">
        <v>3466.36</v>
      </c>
      <c r="C256" s="74">
        <f>D256</f>
        <v>5100</v>
      </c>
      <c r="D256" s="74">
        <v>5100</v>
      </c>
      <c r="E256" s="74">
        <v>4631.47</v>
      </c>
      <c r="F256" s="74">
        <f>D256/C256*100</f>
        <v>100</v>
      </c>
      <c r="G256" s="74">
        <f t="shared" si="28"/>
        <v>90.81313725490196</v>
      </c>
    </row>
    <row r="257" spans="1:7" ht="16.5" thickTop="1" thickBot="1" x14ac:dyDescent="0.3">
      <c r="A257" s="65" t="s">
        <v>87</v>
      </c>
      <c r="B257" s="74">
        <v>15269.11</v>
      </c>
      <c r="C257" s="74">
        <f t="shared" ref="C257:C264" si="30">D257</f>
        <v>8000</v>
      </c>
      <c r="D257" s="74">
        <v>8000</v>
      </c>
      <c r="E257" s="74">
        <v>7930.08</v>
      </c>
      <c r="F257" s="74">
        <f>D257/C257*100</f>
        <v>100</v>
      </c>
      <c r="G257" s="74">
        <f t="shared" si="28"/>
        <v>99.126000000000005</v>
      </c>
    </row>
    <row r="258" spans="1:7" ht="16.5" thickTop="1" thickBot="1" x14ac:dyDescent="0.3">
      <c r="A258" s="65" t="s">
        <v>88</v>
      </c>
      <c r="B258" s="74">
        <v>0</v>
      </c>
      <c r="C258" s="74">
        <f t="shared" si="30"/>
        <v>0</v>
      </c>
      <c r="D258" s="74">
        <v>0</v>
      </c>
      <c r="E258" s="74">
        <v>0</v>
      </c>
      <c r="F258" s="74">
        <v>1</v>
      </c>
      <c r="G258" s="74">
        <v>2</v>
      </c>
    </row>
    <row r="259" spans="1:7" ht="16.5" thickTop="1" thickBot="1" x14ac:dyDescent="0.3">
      <c r="A259" s="65" t="s">
        <v>89</v>
      </c>
      <c r="B259" s="74">
        <v>14785.49</v>
      </c>
      <c r="C259" s="74">
        <f t="shared" si="30"/>
        <v>29300</v>
      </c>
      <c r="D259" s="74">
        <v>29300</v>
      </c>
      <c r="E259" s="74">
        <v>25372.49</v>
      </c>
      <c r="F259" s="74">
        <f t="shared" ref="F259:F264" si="31">D259/C259*100</f>
        <v>100</v>
      </c>
      <c r="G259" s="74">
        <f t="shared" ref="G259:G264" si="32">E259/D259*100</f>
        <v>86.59552901023892</v>
      </c>
    </row>
    <row r="260" spans="1:7" ht="16.5" thickTop="1" thickBot="1" x14ac:dyDescent="0.3">
      <c r="A260" s="65" t="s">
        <v>90</v>
      </c>
      <c r="B260" s="74">
        <v>1317.57</v>
      </c>
      <c r="C260" s="74">
        <f t="shared" si="30"/>
        <v>2500</v>
      </c>
      <c r="D260" s="74">
        <v>2500</v>
      </c>
      <c r="E260" s="74">
        <v>1480.24</v>
      </c>
      <c r="F260" s="74">
        <f t="shared" si="31"/>
        <v>100</v>
      </c>
      <c r="G260" s="74">
        <f t="shared" si="32"/>
        <v>59.209599999999995</v>
      </c>
    </row>
    <row r="261" spans="1:7" ht="16.5" thickTop="1" thickBot="1" x14ac:dyDescent="0.3">
      <c r="A261" s="65" t="s">
        <v>91</v>
      </c>
      <c r="B261" s="74">
        <v>583.98</v>
      </c>
      <c r="C261" s="74">
        <f t="shared" si="30"/>
        <v>2000</v>
      </c>
      <c r="D261" s="74">
        <v>2000</v>
      </c>
      <c r="E261" s="74">
        <v>697.08</v>
      </c>
      <c r="F261" s="74">
        <f t="shared" si="31"/>
        <v>100</v>
      </c>
      <c r="G261" s="74">
        <f t="shared" si="32"/>
        <v>34.853999999999999</v>
      </c>
    </row>
    <row r="262" spans="1:7" ht="16.5" thickTop="1" thickBot="1" x14ac:dyDescent="0.3">
      <c r="A262" s="65" t="s">
        <v>92</v>
      </c>
      <c r="B262" s="74">
        <f>5273.74+37.04</f>
        <v>5310.78</v>
      </c>
      <c r="C262" s="74">
        <f t="shared" si="30"/>
        <v>10000</v>
      </c>
      <c r="D262" s="74">
        <v>10000</v>
      </c>
      <c r="E262" s="74">
        <v>12280.71</v>
      </c>
      <c r="F262" s="74">
        <f t="shared" si="31"/>
        <v>100</v>
      </c>
      <c r="G262" s="74">
        <f t="shared" si="32"/>
        <v>122.80709999999999</v>
      </c>
    </row>
    <row r="263" spans="1:7" ht="16.5" thickTop="1" thickBot="1" x14ac:dyDescent="0.3">
      <c r="A263" s="65" t="s">
        <v>93</v>
      </c>
      <c r="B263" s="74">
        <v>4994.92</v>
      </c>
      <c r="C263" s="74">
        <f t="shared" si="30"/>
        <v>5500</v>
      </c>
      <c r="D263" s="74">
        <v>5500</v>
      </c>
      <c r="E263" s="74">
        <v>6168.85</v>
      </c>
      <c r="F263" s="74">
        <f t="shared" si="31"/>
        <v>100</v>
      </c>
      <c r="G263" s="74">
        <f t="shared" si="32"/>
        <v>112.1609090909091</v>
      </c>
    </row>
    <row r="264" spans="1:7" ht="16.5" thickTop="1" thickBot="1" x14ac:dyDescent="0.3">
      <c r="A264" s="65" t="s">
        <v>94</v>
      </c>
      <c r="B264" s="74">
        <v>13592.55</v>
      </c>
      <c r="C264" s="74">
        <f t="shared" si="30"/>
        <v>16500</v>
      </c>
      <c r="D264" s="74">
        <v>16500</v>
      </c>
      <c r="E264" s="74">
        <v>17149.25</v>
      </c>
      <c r="F264" s="74">
        <f t="shared" si="31"/>
        <v>100</v>
      </c>
      <c r="G264" s="74">
        <f t="shared" si="32"/>
        <v>103.93484848484849</v>
      </c>
    </row>
    <row r="265" spans="1:7" ht="15.75" thickTop="1" x14ac:dyDescent="0.25">
      <c r="A265" s="71" t="s">
        <v>95</v>
      </c>
      <c r="B265" s="73">
        <f>SUM(B266)</f>
        <v>0</v>
      </c>
      <c r="C265" s="73">
        <f>SUM(C266)</f>
        <v>0</v>
      </c>
      <c r="D265" s="73">
        <f>SUM(D266)</f>
        <v>0</v>
      </c>
      <c r="E265" s="73">
        <f>SUM(E266)</f>
        <v>0</v>
      </c>
      <c r="F265" s="73">
        <v>0</v>
      </c>
      <c r="G265" s="73">
        <v>0</v>
      </c>
    </row>
    <row r="266" spans="1:7" x14ac:dyDescent="0.25">
      <c r="A266" s="67" t="s">
        <v>96</v>
      </c>
      <c r="B266" s="76">
        <v>0</v>
      </c>
      <c r="C266" s="74">
        <v>0</v>
      </c>
      <c r="D266" s="74">
        <v>0</v>
      </c>
      <c r="E266" s="74">
        <v>0</v>
      </c>
      <c r="F266" s="74">
        <v>0</v>
      </c>
      <c r="G266" s="74">
        <v>0</v>
      </c>
    </row>
    <row r="267" spans="1:7" x14ac:dyDescent="0.25">
      <c r="A267" s="72" t="s">
        <v>97</v>
      </c>
      <c r="B267" s="73">
        <f>SUM(B268:B273)</f>
        <v>5240.0899999999992</v>
      </c>
      <c r="C267" s="73">
        <f>SUM(C268:C273)</f>
        <v>5600</v>
      </c>
      <c r="D267" s="73">
        <f>SUM(D268:D273)</f>
        <v>5600</v>
      </c>
      <c r="E267" s="73">
        <f>SUM(E268:E273)</f>
        <v>5341.43</v>
      </c>
      <c r="F267" s="73">
        <f>E267/B267*100</f>
        <v>101.93393624918659</v>
      </c>
      <c r="G267" s="73">
        <f>E267/D267*100</f>
        <v>95.382678571428585</v>
      </c>
    </row>
    <row r="268" spans="1:7" x14ac:dyDescent="0.25">
      <c r="A268" s="67" t="s">
        <v>98</v>
      </c>
      <c r="B268" s="74">
        <v>1919.19</v>
      </c>
      <c r="C268" s="74">
        <f>D268</f>
        <v>2300</v>
      </c>
      <c r="D268" s="74">
        <v>2300</v>
      </c>
      <c r="E268" s="74">
        <v>2126.67</v>
      </c>
      <c r="F268" s="74">
        <f>E268/B268*100</f>
        <v>110.81081081081081</v>
      </c>
      <c r="G268" s="74">
        <f>E268/D268*100</f>
        <v>92.463913043478257</v>
      </c>
    </row>
    <row r="269" spans="1:7" ht="15.75" thickBot="1" x14ac:dyDescent="0.3">
      <c r="A269" s="66" t="s">
        <v>99</v>
      </c>
      <c r="B269" s="74">
        <v>3016.7</v>
      </c>
      <c r="C269" s="74">
        <f t="shared" ref="C269:C273" si="33">D269</f>
        <v>2800</v>
      </c>
      <c r="D269" s="74">
        <v>2800</v>
      </c>
      <c r="E269" s="74">
        <v>2712.79</v>
      </c>
      <c r="F269" s="74">
        <f>E269/B269*100</f>
        <v>89.925746676832304</v>
      </c>
      <c r="G269" s="74">
        <f>E269/D269*100</f>
        <v>96.885357142857146</v>
      </c>
    </row>
    <row r="270" spans="1:7" ht="16.5" thickTop="1" thickBot="1" x14ac:dyDescent="0.3">
      <c r="A270" s="65" t="s">
        <v>100</v>
      </c>
      <c r="B270" s="74">
        <v>0</v>
      </c>
      <c r="C270" s="74">
        <f t="shared" si="33"/>
        <v>0</v>
      </c>
      <c r="D270" s="74">
        <v>0</v>
      </c>
      <c r="E270" s="74">
        <v>0</v>
      </c>
      <c r="F270" s="74">
        <v>0</v>
      </c>
      <c r="G270" s="74">
        <v>0</v>
      </c>
    </row>
    <row r="271" spans="1:7" ht="16.5" thickTop="1" thickBot="1" x14ac:dyDescent="0.3">
      <c r="A271" s="65" t="s">
        <v>101</v>
      </c>
      <c r="B271" s="74">
        <v>304.19</v>
      </c>
      <c r="C271" s="74">
        <f t="shared" si="33"/>
        <v>200</v>
      </c>
      <c r="D271" s="74">
        <v>200</v>
      </c>
      <c r="E271" s="74">
        <v>194.99</v>
      </c>
      <c r="F271" s="74">
        <f>E271/B271*100</f>
        <v>64.101384003418914</v>
      </c>
      <c r="G271" s="74">
        <f>E271/D271*100</f>
        <v>97.495000000000005</v>
      </c>
    </row>
    <row r="272" spans="1:7" ht="16.5" thickTop="1" thickBot="1" x14ac:dyDescent="0.3">
      <c r="A272" s="65" t="s">
        <v>201</v>
      </c>
      <c r="B272" s="74">
        <v>0</v>
      </c>
      <c r="C272" s="74">
        <f t="shared" si="33"/>
        <v>200</v>
      </c>
      <c r="D272" s="74">
        <v>200</v>
      </c>
      <c r="E272" s="74">
        <v>304.89</v>
      </c>
      <c r="F272" s="74">
        <v>0</v>
      </c>
      <c r="G272" s="74">
        <f>E272/D272*100</f>
        <v>152.44499999999999</v>
      </c>
    </row>
    <row r="273" spans="1:9" ht="16.5" thickTop="1" thickBot="1" x14ac:dyDescent="0.3">
      <c r="A273" s="65" t="s">
        <v>216</v>
      </c>
      <c r="B273" s="74">
        <v>0.01</v>
      </c>
      <c r="C273" s="74">
        <f t="shared" si="33"/>
        <v>100</v>
      </c>
      <c r="D273" s="74">
        <v>100</v>
      </c>
      <c r="E273" s="74">
        <v>2.09</v>
      </c>
      <c r="F273" s="74">
        <f>E273/B273</f>
        <v>208.99999999999997</v>
      </c>
      <c r="G273" s="74">
        <f>E273/D273*100</f>
        <v>2.09</v>
      </c>
    </row>
    <row r="274" spans="1:9" ht="16.5" thickTop="1" thickBot="1" x14ac:dyDescent="0.3">
      <c r="A274" s="69" t="s">
        <v>164</v>
      </c>
      <c r="B274" s="78">
        <f>B275</f>
        <v>338.85999999999996</v>
      </c>
      <c r="C274" s="78">
        <f>C275</f>
        <v>500</v>
      </c>
      <c r="D274" s="78">
        <f>D275</f>
        <v>500</v>
      </c>
      <c r="E274" s="78">
        <f>E275</f>
        <v>480.59000000000003</v>
      </c>
      <c r="F274" s="78">
        <f>E274/B274*100</f>
        <v>141.82553266835865</v>
      </c>
      <c r="G274" s="78">
        <f>E274/D274*100</f>
        <v>96.118000000000009</v>
      </c>
    </row>
    <row r="275" spans="1:9" ht="16.5" thickTop="1" thickBot="1" x14ac:dyDescent="0.3">
      <c r="A275" s="71" t="s">
        <v>163</v>
      </c>
      <c r="B275" s="73">
        <f>B276+B277+B278</f>
        <v>338.85999999999996</v>
      </c>
      <c r="C275" s="73">
        <f>C276+C277</f>
        <v>500</v>
      </c>
      <c r="D275" s="73">
        <f>D276+D277</f>
        <v>500</v>
      </c>
      <c r="E275" s="73">
        <f>E276+E277</f>
        <v>480.59000000000003</v>
      </c>
      <c r="F275" s="73">
        <f t="shared" ref="F275:G277" si="34">D275/C275*100</f>
        <v>100</v>
      </c>
      <c r="G275" s="73">
        <f t="shared" si="34"/>
        <v>96.118000000000009</v>
      </c>
    </row>
    <row r="276" spans="1:9" ht="16.5" thickTop="1" thickBot="1" x14ac:dyDescent="0.3">
      <c r="A276" s="80" t="s">
        <v>165</v>
      </c>
      <c r="B276" s="74">
        <v>316.12</v>
      </c>
      <c r="C276" s="74">
        <v>400</v>
      </c>
      <c r="D276" s="74">
        <v>400</v>
      </c>
      <c r="E276" s="74">
        <v>448.49</v>
      </c>
      <c r="F276" s="74">
        <f>E276/B276*100</f>
        <v>141.87333923826395</v>
      </c>
      <c r="G276" s="74">
        <f>E276/D276*100</f>
        <v>112.12249999999999</v>
      </c>
    </row>
    <row r="277" spans="1:9" ht="16.5" thickTop="1" thickBot="1" x14ac:dyDescent="0.3">
      <c r="A277" s="65" t="s">
        <v>204</v>
      </c>
      <c r="B277" s="74">
        <v>20.09</v>
      </c>
      <c r="C277" s="74">
        <v>100</v>
      </c>
      <c r="D277" s="74">
        <v>100</v>
      </c>
      <c r="E277" s="74">
        <v>32.1</v>
      </c>
      <c r="F277" s="74">
        <f>E277/B277*100</f>
        <v>159.78098556495769</v>
      </c>
      <c r="G277" s="74">
        <f t="shared" si="34"/>
        <v>32.1</v>
      </c>
    </row>
    <row r="278" spans="1:9" ht="16.5" thickTop="1" thickBot="1" x14ac:dyDescent="0.3">
      <c r="A278" s="65" t="s">
        <v>217</v>
      </c>
      <c r="B278" s="74">
        <v>2.65</v>
      </c>
      <c r="C278" s="74">
        <v>0</v>
      </c>
      <c r="D278" s="74">
        <v>0</v>
      </c>
      <c r="E278" s="74">
        <v>0</v>
      </c>
      <c r="F278" s="74">
        <f>E278/B278*100</f>
        <v>0</v>
      </c>
      <c r="G278" s="74">
        <v>0</v>
      </c>
    </row>
    <row r="279" spans="1:9" ht="16.5" thickTop="1" thickBot="1" x14ac:dyDescent="0.3">
      <c r="A279" s="80"/>
      <c r="B279" s="74"/>
      <c r="C279" s="74"/>
      <c r="D279" s="74"/>
      <c r="E279" s="74"/>
      <c r="F279" s="74"/>
      <c r="G279" s="74"/>
    </row>
    <row r="280" spans="1:9" ht="16.5" thickTop="1" thickBot="1" x14ac:dyDescent="0.3">
      <c r="A280" s="79" t="s">
        <v>162</v>
      </c>
      <c r="B280" s="81">
        <f>B235+B242+B274</f>
        <v>250222.77999999997</v>
      </c>
      <c r="C280" s="81">
        <f>C235+C242+C274</f>
        <v>374100</v>
      </c>
      <c r="D280" s="81">
        <f>D235+D242+D274</f>
        <v>374100</v>
      </c>
      <c r="E280" s="81">
        <f>E235+E242+E274</f>
        <v>344903.27</v>
      </c>
      <c r="F280" s="81">
        <f>E280/B280*100</f>
        <v>137.83847737604069</v>
      </c>
      <c r="G280" s="81">
        <f>E280/D280*100</f>
        <v>92.195474472066294</v>
      </c>
      <c r="H280" s="7"/>
    </row>
    <row r="281" spans="1:9" ht="15.75" thickTop="1" x14ac:dyDescent="0.25">
      <c r="I281" s="7"/>
    </row>
    <row r="282" spans="1:9" x14ac:dyDescent="0.25">
      <c r="A282" s="1" t="s">
        <v>265</v>
      </c>
      <c r="F282" s="7"/>
    </row>
    <row r="283" spans="1:9" x14ac:dyDescent="0.25">
      <c r="A283" s="1" t="s">
        <v>166</v>
      </c>
    </row>
    <row r="284" spans="1:9" x14ac:dyDescent="0.25">
      <c r="A284" s="1" t="s">
        <v>167</v>
      </c>
      <c r="B284" s="7"/>
    </row>
    <row r="285" spans="1:9" x14ac:dyDescent="0.25">
      <c r="A285" s="61" t="s">
        <v>168</v>
      </c>
      <c r="B285" s="174" t="s">
        <v>215</v>
      </c>
      <c r="C285" s="62" t="s">
        <v>257</v>
      </c>
      <c r="D285" s="62" t="s">
        <v>244</v>
      </c>
      <c r="E285" s="62" t="s">
        <v>245</v>
      </c>
      <c r="F285" s="62" t="s">
        <v>152</v>
      </c>
      <c r="G285" s="62" t="s">
        <v>152</v>
      </c>
    </row>
    <row r="286" spans="1:9" ht="30" x14ac:dyDescent="0.25">
      <c r="A286" s="58">
        <v>1</v>
      </c>
      <c r="B286" s="59">
        <v>2</v>
      </c>
      <c r="C286" s="60">
        <v>3</v>
      </c>
      <c r="D286" s="60">
        <v>4</v>
      </c>
      <c r="E286" s="59">
        <v>5</v>
      </c>
      <c r="F286" s="60" t="s">
        <v>268</v>
      </c>
      <c r="G286" s="59" t="s">
        <v>269</v>
      </c>
    </row>
    <row r="287" spans="1:9" ht="15.75" thickBot="1" x14ac:dyDescent="0.3">
      <c r="A287" s="69" t="s">
        <v>72</v>
      </c>
      <c r="B287" s="78">
        <f>B288+B290+B293</f>
        <v>6900.0000000000009</v>
      </c>
      <c r="C287" s="78">
        <f>C288+C290+C293</f>
        <v>74500</v>
      </c>
      <c r="D287" s="78">
        <f>D288+D290+D293</f>
        <v>74500</v>
      </c>
      <c r="E287" s="78">
        <f>E288+E290+E293</f>
        <v>46500</v>
      </c>
      <c r="F287" s="78">
        <f>E287/B287*100</f>
        <v>673.91304347826076</v>
      </c>
      <c r="G287" s="78">
        <f t="shared" ref="G287:G294" si="35">E287/D287*100</f>
        <v>62.416107382550337</v>
      </c>
    </row>
    <row r="288" spans="1:9" ht="16.5" thickTop="1" thickBot="1" x14ac:dyDescent="0.3">
      <c r="A288" s="64" t="s">
        <v>73</v>
      </c>
      <c r="B288" s="73">
        <f>SUM(B289)</f>
        <v>0</v>
      </c>
      <c r="C288" s="73">
        <f>SUM(C289)</f>
        <v>10100</v>
      </c>
      <c r="D288" s="73">
        <f>SUM(D289)</f>
        <v>10100</v>
      </c>
      <c r="E288" s="73">
        <f>SUM(E289)</f>
        <v>1474.15</v>
      </c>
      <c r="F288" s="73">
        <v>0</v>
      </c>
      <c r="G288" s="73">
        <f t="shared" si="35"/>
        <v>14.595544554455447</v>
      </c>
    </row>
    <row r="289" spans="1:22" ht="16.5" thickTop="1" thickBot="1" x14ac:dyDescent="0.3">
      <c r="A289" s="65" t="s">
        <v>74</v>
      </c>
      <c r="B289" s="74">
        <v>0</v>
      </c>
      <c r="C289" s="74">
        <f>D289</f>
        <v>10100</v>
      </c>
      <c r="D289" s="74">
        <v>10100</v>
      </c>
      <c r="E289" s="74">
        <v>1474.15</v>
      </c>
      <c r="F289" s="74">
        <v>0</v>
      </c>
      <c r="G289" s="74">
        <f t="shared" si="35"/>
        <v>14.595544554455447</v>
      </c>
    </row>
    <row r="290" spans="1:22" ht="16.5" thickTop="1" thickBot="1" x14ac:dyDescent="0.3">
      <c r="A290" s="64" t="s">
        <v>78</v>
      </c>
      <c r="B290" s="73">
        <f>SUM(B292)</f>
        <v>48.79</v>
      </c>
      <c r="C290" s="73">
        <f>SUM(C291:C292)</f>
        <v>900</v>
      </c>
      <c r="D290" s="73">
        <f>SUM(D291:D292)</f>
        <v>900</v>
      </c>
      <c r="E290" s="73">
        <f>SUM(E291:E292)</f>
        <v>268.09999999999997</v>
      </c>
      <c r="F290" s="73">
        <f>E290/B290*100</f>
        <v>549.49784791965556</v>
      </c>
      <c r="G290" s="73">
        <f t="shared" si="35"/>
        <v>29.788888888888888</v>
      </c>
    </row>
    <row r="291" spans="1:22" ht="16.5" thickTop="1" thickBot="1" x14ac:dyDescent="0.3">
      <c r="A291" s="65" t="s">
        <v>275</v>
      </c>
      <c r="B291" s="74">
        <v>0</v>
      </c>
      <c r="C291" s="74">
        <v>100</v>
      </c>
      <c r="D291" s="74">
        <v>100</v>
      </c>
      <c r="E291" s="74">
        <v>5.58</v>
      </c>
      <c r="F291" s="74">
        <v>0</v>
      </c>
      <c r="G291" s="74">
        <f t="shared" si="35"/>
        <v>5.58</v>
      </c>
    </row>
    <row r="292" spans="1:22" ht="16.5" thickTop="1" thickBot="1" x14ac:dyDescent="0.3">
      <c r="A292" s="65" t="s">
        <v>80</v>
      </c>
      <c r="B292" s="74">
        <v>48.79</v>
      </c>
      <c r="C292" s="74">
        <v>800</v>
      </c>
      <c r="D292" s="74">
        <v>800</v>
      </c>
      <c r="E292" s="74">
        <v>262.52</v>
      </c>
      <c r="F292" s="74">
        <f>E292/B292*100</f>
        <v>538.06107808977254</v>
      </c>
      <c r="G292" s="74">
        <f t="shared" si="35"/>
        <v>32.814999999999998</v>
      </c>
    </row>
    <row r="293" spans="1:22" ht="16.5" thickTop="1" thickBot="1" x14ac:dyDescent="0.3">
      <c r="A293" s="64" t="s">
        <v>85</v>
      </c>
      <c r="B293" s="73">
        <f>SUM(B295:B300)</f>
        <v>6851.2100000000009</v>
      </c>
      <c r="C293" s="73">
        <f>SUM(C294:C301)</f>
        <v>63500</v>
      </c>
      <c r="D293" s="73">
        <f>SUM(D294:D301)</f>
        <v>63500</v>
      </c>
      <c r="E293" s="73">
        <f>SUM(E294:E301)</f>
        <v>44757.75</v>
      </c>
      <c r="F293" s="73">
        <f>E293/B293*100</f>
        <v>653.28241288765037</v>
      </c>
      <c r="G293" s="73">
        <f t="shared" si="35"/>
        <v>70.484645669291339</v>
      </c>
    </row>
    <row r="294" spans="1:22" s="218" customFormat="1" ht="16.5" thickTop="1" thickBot="1" x14ac:dyDescent="0.3">
      <c r="A294" s="65" t="s">
        <v>177</v>
      </c>
      <c r="B294" s="74">
        <v>0</v>
      </c>
      <c r="C294" s="74">
        <v>100</v>
      </c>
      <c r="D294" s="74">
        <v>100</v>
      </c>
      <c r="E294" s="74">
        <v>110</v>
      </c>
      <c r="F294" s="74">
        <v>0</v>
      </c>
      <c r="G294" s="74">
        <f t="shared" si="35"/>
        <v>110.00000000000001</v>
      </c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ht="16.5" thickTop="1" thickBot="1" x14ac:dyDescent="0.3">
      <c r="A295" s="65" t="s">
        <v>88</v>
      </c>
      <c r="B295" s="74">
        <v>0</v>
      </c>
      <c r="C295" s="74">
        <f>D295</f>
        <v>1000</v>
      </c>
      <c r="D295" s="74">
        <v>1000</v>
      </c>
      <c r="E295" s="74">
        <v>781.11</v>
      </c>
      <c r="F295" s="74">
        <v>0</v>
      </c>
      <c r="G295" s="74">
        <f t="shared" ref="G295:G301" si="36">E295/D295*100</f>
        <v>78.11099999999999</v>
      </c>
    </row>
    <row r="296" spans="1:22" ht="16.5" thickTop="1" thickBot="1" x14ac:dyDescent="0.3">
      <c r="A296" s="65" t="s">
        <v>192</v>
      </c>
      <c r="B296" s="74">
        <v>0</v>
      </c>
      <c r="C296" s="74">
        <f t="shared" ref="C296:C301" si="37">D296</f>
        <v>2000</v>
      </c>
      <c r="D296" s="74">
        <v>2000</v>
      </c>
      <c r="E296" s="74">
        <v>2733.26</v>
      </c>
      <c r="F296" s="74">
        <v>0</v>
      </c>
      <c r="G296" s="74">
        <f t="shared" si="36"/>
        <v>136.66300000000001</v>
      </c>
    </row>
    <row r="297" spans="1:22" ht="16.5" thickTop="1" thickBot="1" x14ac:dyDescent="0.3">
      <c r="A297" s="65" t="s">
        <v>92</v>
      </c>
      <c r="B297" s="74">
        <v>5820.14</v>
      </c>
      <c r="C297" s="74">
        <f t="shared" si="37"/>
        <v>31000</v>
      </c>
      <c r="D297" s="74">
        <v>31000</v>
      </c>
      <c r="E297" s="74">
        <v>23491.439999999999</v>
      </c>
      <c r="F297" s="74">
        <f>E297/B297*100</f>
        <v>403.6232805396433</v>
      </c>
      <c r="G297" s="74">
        <f t="shared" si="36"/>
        <v>75.778838709677416</v>
      </c>
    </row>
    <row r="298" spans="1:22" ht="16.5" thickTop="1" thickBot="1" x14ac:dyDescent="0.3">
      <c r="A298" s="65" t="s">
        <v>94</v>
      </c>
      <c r="B298" s="74">
        <v>962.8</v>
      </c>
      <c r="C298" s="74">
        <f t="shared" si="37"/>
        <v>21000</v>
      </c>
      <c r="D298" s="74">
        <v>21000</v>
      </c>
      <c r="E298" s="74">
        <v>15650.36</v>
      </c>
      <c r="F298" s="74">
        <f>E298/B298*100</f>
        <v>1625.5047777316161</v>
      </c>
      <c r="G298" s="74">
        <f t="shared" si="36"/>
        <v>74.525523809523804</v>
      </c>
    </row>
    <row r="299" spans="1:22" ht="16.5" thickTop="1" thickBot="1" x14ac:dyDescent="0.3">
      <c r="A299" s="65" t="s">
        <v>266</v>
      </c>
      <c r="B299" s="74">
        <v>0</v>
      </c>
      <c r="C299" s="74">
        <f t="shared" si="37"/>
        <v>8000</v>
      </c>
      <c r="D299" s="74">
        <v>8000</v>
      </c>
      <c r="E299" s="74">
        <v>1517.32</v>
      </c>
      <c r="F299" s="74">
        <v>0</v>
      </c>
      <c r="G299" s="74">
        <f t="shared" si="36"/>
        <v>18.9665</v>
      </c>
    </row>
    <row r="300" spans="1:22" ht="16.5" thickTop="1" thickBot="1" x14ac:dyDescent="0.3">
      <c r="A300" s="65" t="s">
        <v>100</v>
      </c>
      <c r="B300" s="74">
        <v>68.27</v>
      </c>
      <c r="C300" s="74">
        <f t="shared" si="37"/>
        <v>200</v>
      </c>
      <c r="D300" s="74">
        <v>200</v>
      </c>
      <c r="E300" s="74">
        <v>274.26</v>
      </c>
      <c r="F300" s="74">
        <f>E300/B300*100</f>
        <v>401.72843122894386</v>
      </c>
      <c r="G300" s="74">
        <f t="shared" si="36"/>
        <v>137.13</v>
      </c>
    </row>
    <row r="301" spans="1:22" ht="16.5" thickTop="1" thickBot="1" x14ac:dyDescent="0.3">
      <c r="A301" s="65" t="s">
        <v>101</v>
      </c>
      <c r="B301" s="74">
        <v>0</v>
      </c>
      <c r="C301" s="74">
        <f t="shared" si="37"/>
        <v>200</v>
      </c>
      <c r="D301" s="74">
        <v>200</v>
      </c>
      <c r="E301" s="74">
        <v>200</v>
      </c>
      <c r="F301" s="74">
        <v>0</v>
      </c>
      <c r="G301" s="74">
        <f t="shared" si="36"/>
        <v>100</v>
      </c>
    </row>
    <row r="302" spans="1:22" ht="16.5" thickTop="1" thickBot="1" x14ac:dyDescent="0.3">
      <c r="A302" s="79" t="s">
        <v>162</v>
      </c>
      <c r="B302" s="81">
        <f>B287</f>
        <v>6900.0000000000009</v>
      </c>
      <c r="C302" s="81">
        <f>C287</f>
        <v>74500</v>
      </c>
      <c r="D302" s="81">
        <f>D287</f>
        <v>74500</v>
      </c>
      <c r="E302" s="81">
        <f>E287</f>
        <v>46500</v>
      </c>
      <c r="F302" s="81">
        <f>E302/B302*100</f>
        <v>673.91304347826076</v>
      </c>
      <c r="G302" s="81">
        <f>E302/D302*100</f>
        <v>62.416107382550337</v>
      </c>
      <c r="H302" s="7"/>
    </row>
    <row r="303" spans="1:22" ht="15.75" thickTop="1" x14ac:dyDescent="0.25"/>
    <row r="304" spans="1:22" x14ac:dyDescent="0.25">
      <c r="A304" s="1" t="s">
        <v>218</v>
      </c>
      <c r="E304" s="7"/>
    </row>
    <row r="305" spans="1:7" x14ac:dyDescent="0.25">
      <c r="A305" s="1" t="s">
        <v>170</v>
      </c>
    </row>
    <row r="306" spans="1:7" x14ac:dyDescent="0.25">
      <c r="A306" s="1" t="s">
        <v>167</v>
      </c>
    </row>
    <row r="307" spans="1:7" x14ac:dyDescent="0.25">
      <c r="A307" s="61" t="s">
        <v>168</v>
      </c>
      <c r="B307" s="63" t="s">
        <v>215</v>
      </c>
      <c r="C307" s="63" t="s">
        <v>257</v>
      </c>
      <c r="D307" s="63" t="s">
        <v>244</v>
      </c>
      <c r="E307" s="63" t="s">
        <v>267</v>
      </c>
      <c r="F307" s="63" t="s">
        <v>152</v>
      </c>
      <c r="G307" s="63" t="s">
        <v>152</v>
      </c>
    </row>
    <row r="308" spans="1:7" ht="30" x14ac:dyDescent="0.25">
      <c r="A308" s="58">
        <v>1</v>
      </c>
      <c r="B308" s="59">
        <v>2</v>
      </c>
      <c r="C308" s="60">
        <v>3</v>
      </c>
      <c r="D308" s="60">
        <v>4</v>
      </c>
      <c r="E308" s="59">
        <v>5</v>
      </c>
      <c r="F308" s="60" t="s">
        <v>268</v>
      </c>
      <c r="G308" s="59" t="s">
        <v>269</v>
      </c>
    </row>
    <row r="309" spans="1:7" ht="15.75" thickBot="1" x14ac:dyDescent="0.3">
      <c r="A309" s="69" t="s">
        <v>72</v>
      </c>
      <c r="B309" s="78">
        <f>B310+B312+B314+B321</f>
        <v>20900</v>
      </c>
      <c r="C309" s="78">
        <f>C310+C312+C314+C321</f>
        <v>0</v>
      </c>
      <c r="D309" s="78">
        <v>0</v>
      </c>
      <c r="E309" s="78">
        <f>C309/B309*100</f>
        <v>0</v>
      </c>
      <c r="F309" s="78">
        <v>0</v>
      </c>
      <c r="G309" s="78">
        <v>0</v>
      </c>
    </row>
    <row r="310" spans="1:7" ht="16.5" thickTop="1" thickBot="1" x14ac:dyDescent="0.3">
      <c r="A310" s="64" t="s">
        <v>73</v>
      </c>
      <c r="B310" s="73">
        <f>SUM(B311)</f>
        <v>3184.8</v>
      </c>
      <c r="C310" s="73">
        <f>SUM(C311)</f>
        <v>0</v>
      </c>
      <c r="D310" s="73">
        <v>0</v>
      </c>
      <c r="E310" s="73">
        <f>E311</f>
        <v>0</v>
      </c>
      <c r="F310" s="73">
        <v>0</v>
      </c>
      <c r="G310" s="73">
        <f>G311</f>
        <v>0</v>
      </c>
    </row>
    <row r="311" spans="1:7" ht="16.5" thickTop="1" thickBot="1" x14ac:dyDescent="0.3">
      <c r="A311" s="65" t="s">
        <v>74</v>
      </c>
      <c r="B311" s="74">
        <v>3184.8</v>
      </c>
      <c r="C311" s="74">
        <v>0</v>
      </c>
      <c r="D311" s="74">
        <v>0</v>
      </c>
      <c r="E311" s="74">
        <f>C311/B311*100</f>
        <v>0</v>
      </c>
      <c r="F311" s="74">
        <v>0</v>
      </c>
      <c r="G311" s="74">
        <v>0</v>
      </c>
    </row>
    <row r="312" spans="1:7" ht="16.5" thickTop="1" thickBot="1" x14ac:dyDescent="0.3">
      <c r="A312" s="64" t="s">
        <v>78</v>
      </c>
      <c r="B312" s="73">
        <f>SUM(B313)</f>
        <v>0</v>
      </c>
      <c r="C312" s="73">
        <f>SUM(C313)</f>
        <v>0</v>
      </c>
      <c r="D312" s="73">
        <v>0</v>
      </c>
      <c r="E312" s="73">
        <v>0</v>
      </c>
      <c r="F312" s="73">
        <v>0</v>
      </c>
      <c r="G312" s="73">
        <v>0</v>
      </c>
    </row>
    <row r="313" spans="1:7" ht="16.5" thickTop="1" thickBot="1" x14ac:dyDescent="0.3">
      <c r="A313" s="65" t="s">
        <v>80</v>
      </c>
      <c r="B313" s="74">
        <v>0</v>
      </c>
      <c r="C313" s="74">
        <v>0</v>
      </c>
      <c r="D313" s="74">
        <v>0</v>
      </c>
      <c r="E313" s="74">
        <v>0</v>
      </c>
      <c r="F313" s="74">
        <v>0</v>
      </c>
      <c r="G313" s="74">
        <v>0</v>
      </c>
    </row>
    <row r="314" spans="1:7" ht="16.5" thickTop="1" thickBot="1" x14ac:dyDescent="0.3">
      <c r="A314" s="64" t="s">
        <v>85</v>
      </c>
      <c r="B314" s="73">
        <f>SUM(B315:B320)</f>
        <v>13647.34</v>
      </c>
      <c r="C314" s="73">
        <f>SUM(C315:C320)</f>
        <v>0</v>
      </c>
      <c r="D314" s="73">
        <v>0</v>
      </c>
      <c r="E314" s="73">
        <f>C314/B314*100</f>
        <v>0</v>
      </c>
      <c r="F314" s="73">
        <v>0</v>
      </c>
      <c r="G314" s="73">
        <v>0</v>
      </c>
    </row>
    <row r="315" spans="1:7" ht="16.5" thickTop="1" thickBot="1" x14ac:dyDescent="0.3">
      <c r="A315" s="65" t="s">
        <v>86</v>
      </c>
      <c r="B315" s="74">
        <v>0</v>
      </c>
      <c r="C315" s="74">
        <v>0</v>
      </c>
      <c r="D315" s="74">
        <v>0</v>
      </c>
      <c r="E315" s="74">
        <v>0</v>
      </c>
      <c r="F315" s="74">
        <v>0</v>
      </c>
      <c r="G315" s="74">
        <v>0</v>
      </c>
    </row>
    <row r="316" spans="1:7" ht="16.5" thickTop="1" thickBot="1" x14ac:dyDescent="0.3">
      <c r="A316" s="65" t="s">
        <v>88</v>
      </c>
      <c r="B316" s="74">
        <v>290.64999999999998</v>
      </c>
      <c r="C316" s="74">
        <v>0</v>
      </c>
      <c r="D316" s="74">
        <v>0</v>
      </c>
      <c r="E316" s="74">
        <f>C316/B316*100</f>
        <v>0</v>
      </c>
      <c r="F316" s="74">
        <v>0</v>
      </c>
      <c r="G316" s="74">
        <v>0</v>
      </c>
    </row>
    <row r="317" spans="1:7" ht="16.5" thickTop="1" thickBot="1" x14ac:dyDescent="0.3">
      <c r="A317" s="65" t="s">
        <v>192</v>
      </c>
      <c r="B317" s="74">
        <v>300</v>
      </c>
      <c r="C317" s="74">
        <v>0</v>
      </c>
      <c r="D317" s="74">
        <v>0</v>
      </c>
      <c r="E317" s="74">
        <f>C317/B317*100</f>
        <v>0</v>
      </c>
      <c r="F317" s="74">
        <v>0</v>
      </c>
      <c r="G317" s="74">
        <v>0</v>
      </c>
    </row>
    <row r="318" spans="1:7" ht="16.5" thickTop="1" thickBot="1" x14ac:dyDescent="0.3">
      <c r="A318" s="65" t="s">
        <v>92</v>
      </c>
      <c r="B318" s="74">
        <v>11912.67</v>
      </c>
      <c r="C318" s="74">
        <v>0</v>
      </c>
      <c r="D318" s="74">
        <v>0</v>
      </c>
      <c r="E318" s="74">
        <f>C318/B318*100</f>
        <v>0</v>
      </c>
      <c r="F318" s="74">
        <v>0</v>
      </c>
      <c r="G318" s="74">
        <v>0</v>
      </c>
    </row>
    <row r="319" spans="1:7" ht="16.5" thickTop="1" thickBot="1" x14ac:dyDescent="0.3">
      <c r="A319" s="65" t="s">
        <v>94</v>
      </c>
      <c r="B319" s="74">
        <v>1144.02</v>
      </c>
      <c r="C319" s="74">
        <v>0</v>
      </c>
      <c r="D319" s="74">
        <v>0</v>
      </c>
      <c r="E319" s="74">
        <f>C319/B319*100</f>
        <v>0</v>
      </c>
      <c r="F319" s="74">
        <v>0</v>
      </c>
      <c r="G319" s="74">
        <v>0</v>
      </c>
    </row>
    <row r="320" spans="1:7" ht="16.5" thickTop="1" thickBot="1" x14ac:dyDescent="0.3">
      <c r="A320" s="65" t="s">
        <v>100</v>
      </c>
      <c r="B320" s="74">
        <v>0</v>
      </c>
      <c r="C320" s="74">
        <v>0</v>
      </c>
      <c r="D320" s="74">
        <v>0</v>
      </c>
      <c r="E320" s="74">
        <v>0</v>
      </c>
      <c r="F320" s="74">
        <v>0</v>
      </c>
      <c r="G320" s="74">
        <v>0</v>
      </c>
    </row>
    <row r="321" spans="1:7" ht="15.75" thickTop="1" x14ac:dyDescent="0.25">
      <c r="A321" s="71" t="s">
        <v>95</v>
      </c>
      <c r="B321" s="73">
        <f>B322</f>
        <v>4067.86</v>
      </c>
      <c r="C321" s="73">
        <f>SUM(C322)</f>
        <v>0</v>
      </c>
      <c r="D321" s="73">
        <v>0</v>
      </c>
      <c r="E321" s="73">
        <f>C321/B321*100</f>
        <v>0</v>
      </c>
      <c r="F321" s="73">
        <v>0</v>
      </c>
      <c r="G321" s="73">
        <v>0</v>
      </c>
    </row>
    <row r="322" spans="1:7" ht="15.75" thickBot="1" x14ac:dyDescent="0.3">
      <c r="A322" s="67" t="s">
        <v>96</v>
      </c>
      <c r="B322" s="74">
        <v>4067.86</v>
      </c>
      <c r="C322" s="74">
        <v>0</v>
      </c>
      <c r="D322" s="74">
        <v>0</v>
      </c>
      <c r="E322" s="74">
        <f>C322/B322*100</f>
        <v>0</v>
      </c>
      <c r="F322" s="74">
        <v>0</v>
      </c>
      <c r="G322" s="74">
        <v>0</v>
      </c>
    </row>
    <row r="323" spans="1:7" ht="16.5" thickTop="1" thickBot="1" x14ac:dyDescent="0.3">
      <c r="A323" s="79" t="s">
        <v>162</v>
      </c>
      <c r="B323" s="81">
        <f>B309</f>
        <v>20900</v>
      </c>
      <c r="C323" s="81">
        <f>C309</f>
        <v>0</v>
      </c>
      <c r="D323" s="81">
        <v>0</v>
      </c>
      <c r="E323" s="81">
        <f>E309</f>
        <v>0</v>
      </c>
      <c r="F323" s="81">
        <v>0</v>
      </c>
      <c r="G323" s="81">
        <f>G309</f>
        <v>0</v>
      </c>
    </row>
    <row r="324" spans="1:7" ht="16.5" thickTop="1" thickBot="1" x14ac:dyDescent="0.3">
      <c r="A324" s="15"/>
      <c r="B324" s="98"/>
      <c r="C324" s="98"/>
      <c r="D324" s="98"/>
      <c r="E324" s="98"/>
    </row>
    <row r="325" spans="1:7" ht="15.75" thickTop="1" x14ac:dyDescent="0.25">
      <c r="A325" s="1" t="s">
        <v>265</v>
      </c>
      <c r="B325" s="98"/>
      <c r="C325" s="98"/>
      <c r="D325" s="98"/>
      <c r="E325" s="98"/>
    </row>
    <row r="326" spans="1:7" x14ac:dyDescent="0.25">
      <c r="A326" s="1" t="s">
        <v>178</v>
      </c>
      <c r="B326" s="98"/>
      <c r="C326" s="98"/>
      <c r="D326" s="98"/>
      <c r="E326" s="98"/>
    </row>
    <row r="327" spans="1:7" x14ac:dyDescent="0.25">
      <c r="A327" s="1" t="s">
        <v>167</v>
      </c>
      <c r="B327" s="98"/>
      <c r="C327" s="98"/>
      <c r="D327" s="98"/>
      <c r="E327" s="98"/>
      <c r="F327" s="98"/>
    </row>
    <row r="328" spans="1:7" x14ac:dyDescent="0.25">
      <c r="A328" s="61" t="s">
        <v>168</v>
      </c>
      <c r="B328" s="174" t="s">
        <v>215</v>
      </c>
      <c r="C328" s="215" t="s">
        <v>257</v>
      </c>
      <c r="D328" s="215" t="s">
        <v>244</v>
      </c>
      <c r="E328" s="215" t="s">
        <v>267</v>
      </c>
      <c r="F328" s="215" t="s">
        <v>152</v>
      </c>
      <c r="G328" s="215" t="s">
        <v>152</v>
      </c>
    </row>
    <row r="329" spans="1:7" ht="30.75" thickBot="1" x14ac:dyDescent="0.3">
      <c r="A329" s="58">
        <v>1</v>
      </c>
      <c r="B329" s="59">
        <v>2</v>
      </c>
      <c r="C329" s="60">
        <v>3</v>
      </c>
      <c r="D329" s="60">
        <v>4</v>
      </c>
      <c r="E329" s="59">
        <v>5</v>
      </c>
      <c r="F329" s="59" t="s">
        <v>268</v>
      </c>
      <c r="G329" s="59" t="s">
        <v>269</v>
      </c>
    </row>
    <row r="330" spans="1:7" ht="15.75" thickTop="1" x14ac:dyDescent="0.25">
      <c r="A330" s="68" t="s">
        <v>271</v>
      </c>
      <c r="B330" s="99">
        <f>B331</f>
        <v>0</v>
      </c>
      <c r="C330" s="99">
        <f>C331</f>
        <v>178800</v>
      </c>
      <c r="D330" s="99">
        <f>D331</f>
        <v>178800</v>
      </c>
      <c r="E330" s="99">
        <f>E331</f>
        <v>52981.03</v>
      </c>
      <c r="F330" s="99">
        <v>0</v>
      </c>
      <c r="G330" s="99">
        <f>E330/D330*100</f>
        <v>29.631448545861293</v>
      </c>
    </row>
    <row r="331" spans="1:7" x14ac:dyDescent="0.25">
      <c r="A331" s="148" t="s">
        <v>272</v>
      </c>
      <c r="B331" s="154">
        <v>0</v>
      </c>
      <c r="C331" s="154">
        <f>D331</f>
        <v>178800</v>
      </c>
      <c r="D331" s="154">
        <v>178800</v>
      </c>
      <c r="E331" s="154">
        <v>52981.03</v>
      </c>
      <c r="F331" s="154">
        <v>0</v>
      </c>
      <c r="G331" s="154">
        <v>0</v>
      </c>
    </row>
    <row r="332" spans="1:7" x14ac:dyDescent="0.25">
      <c r="A332" s="224" t="s">
        <v>270</v>
      </c>
      <c r="B332" s="99">
        <f>B333</f>
        <v>0</v>
      </c>
      <c r="C332" s="99">
        <f>C333</f>
        <v>0</v>
      </c>
      <c r="D332" s="99">
        <f>D333</f>
        <v>0</v>
      </c>
      <c r="E332" s="99">
        <f>E333</f>
        <v>0</v>
      </c>
      <c r="F332" s="99">
        <v>0</v>
      </c>
      <c r="G332" s="99">
        <v>0</v>
      </c>
    </row>
    <row r="333" spans="1:7" x14ac:dyDescent="0.25">
      <c r="A333" s="148" t="s">
        <v>256</v>
      </c>
      <c r="B333" s="225">
        <v>0</v>
      </c>
      <c r="C333" s="225">
        <f>D333</f>
        <v>0</v>
      </c>
      <c r="D333" s="225">
        <v>0</v>
      </c>
      <c r="E333" s="225">
        <v>0</v>
      </c>
      <c r="F333" s="225">
        <v>0</v>
      </c>
      <c r="G333" s="225">
        <v>0</v>
      </c>
    </row>
    <row r="334" spans="1:7" x14ac:dyDescent="0.25">
      <c r="A334" s="224" t="s">
        <v>116</v>
      </c>
      <c r="B334" s="99">
        <f>SUM(B335:B341)</f>
        <v>18300</v>
      </c>
      <c r="C334" s="99">
        <f>SUM(C335:C342)</f>
        <v>70600</v>
      </c>
      <c r="D334" s="99">
        <f>SUM(D335:D342)</f>
        <v>70600</v>
      </c>
      <c r="E334" s="99">
        <f>SUM(E335:E342)</f>
        <v>60645.760071500074</v>
      </c>
      <c r="F334" s="99">
        <f>E334/B334*100</f>
        <v>331.39759601912607</v>
      </c>
      <c r="G334" s="99">
        <f>E334/D334*100</f>
        <v>85.900510016289061</v>
      </c>
    </row>
    <row r="335" spans="1:7" x14ac:dyDescent="0.25">
      <c r="A335" s="3" t="s">
        <v>179</v>
      </c>
      <c r="B335" s="74">
        <v>2348.4699999999998</v>
      </c>
      <c r="C335" s="74">
        <f>D335</f>
        <v>4100</v>
      </c>
      <c r="D335" s="74">
        <v>4100</v>
      </c>
      <c r="E335" s="74">
        <v>4115.1400000000003</v>
      </c>
      <c r="F335" s="74">
        <f>E335/B335*100</f>
        <v>175.22642401222927</v>
      </c>
      <c r="G335" s="74">
        <f t="shared" ref="G335:G342" si="38">E335/D335*100</f>
        <v>100.36926829268293</v>
      </c>
    </row>
    <row r="336" spans="1:7" x14ac:dyDescent="0.25">
      <c r="A336" s="3" t="s">
        <v>276</v>
      </c>
      <c r="B336" s="74">
        <v>0</v>
      </c>
      <c r="C336" s="74">
        <f t="shared" ref="C336:C342" si="39">D336</f>
        <v>200</v>
      </c>
      <c r="D336" s="74">
        <v>200</v>
      </c>
      <c r="E336" s="74">
        <v>124.9</v>
      </c>
      <c r="F336" s="74">
        <v>0</v>
      </c>
      <c r="G336" s="74"/>
    </row>
    <row r="337" spans="1:8" x14ac:dyDescent="0.25">
      <c r="A337" s="3" t="s">
        <v>219</v>
      </c>
      <c r="B337" s="74">
        <v>14017.42</v>
      </c>
      <c r="C337" s="74">
        <f t="shared" si="39"/>
        <v>13700</v>
      </c>
      <c r="D337" s="74">
        <v>13700</v>
      </c>
      <c r="E337" s="74">
        <v>14722.7</v>
      </c>
      <c r="F337" s="74">
        <f>E337/B337*100</f>
        <v>105.03145371972874</v>
      </c>
      <c r="G337" s="74">
        <f t="shared" si="38"/>
        <v>107.46496350364964</v>
      </c>
    </row>
    <row r="338" spans="1:8" x14ac:dyDescent="0.25">
      <c r="A338" s="3" t="s">
        <v>125</v>
      </c>
      <c r="B338" s="74">
        <v>1300</v>
      </c>
      <c r="C338" s="74">
        <f t="shared" si="39"/>
        <v>21200</v>
      </c>
      <c r="D338" s="74">
        <v>21200</v>
      </c>
      <c r="E338" s="74">
        <v>23186.13</v>
      </c>
      <c r="F338" s="74">
        <f>E338/B338*100</f>
        <v>1783.5484615384617</v>
      </c>
      <c r="G338" s="74">
        <f t="shared" si="38"/>
        <v>109.36853773584907</v>
      </c>
    </row>
    <row r="339" spans="1:8" x14ac:dyDescent="0.25">
      <c r="A339" s="3" t="s">
        <v>180</v>
      </c>
      <c r="B339" s="74">
        <v>494.25</v>
      </c>
      <c r="C339" s="74">
        <f t="shared" si="39"/>
        <v>28400</v>
      </c>
      <c r="D339" s="74">
        <v>28400</v>
      </c>
      <c r="E339" s="74">
        <v>16050.51</v>
      </c>
      <c r="F339" s="74">
        <f>E339/B339*100</f>
        <v>3247.4476479514415</v>
      </c>
      <c r="G339" s="74">
        <f t="shared" si="38"/>
        <v>56.515880281690144</v>
      </c>
    </row>
    <row r="340" spans="1:8" x14ac:dyDescent="0.25">
      <c r="A340" s="175" t="s">
        <v>250</v>
      </c>
      <c r="B340" s="74">
        <v>0</v>
      </c>
      <c r="C340" s="74">
        <f t="shared" si="39"/>
        <v>600</v>
      </c>
      <c r="D340" s="74">
        <v>600</v>
      </c>
      <c r="E340" s="74">
        <v>324.88</v>
      </c>
      <c r="F340" s="74">
        <v>0</v>
      </c>
      <c r="G340" s="74">
        <f t="shared" si="38"/>
        <v>54.146666666666668</v>
      </c>
    </row>
    <row r="341" spans="1:8" x14ac:dyDescent="0.25">
      <c r="A341" s="175" t="s">
        <v>220</v>
      </c>
      <c r="B341" s="74">
        <v>139.86000000000001</v>
      </c>
      <c r="C341" s="74">
        <f t="shared" si="39"/>
        <v>100</v>
      </c>
      <c r="D341" s="74">
        <v>100</v>
      </c>
      <c r="E341" s="74">
        <f>C341/B341*100</f>
        <v>71.500071500071499</v>
      </c>
      <c r="F341" s="74">
        <f>E341/B341*100</f>
        <v>51.122602245153359</v>
      </c>
      <c r="G341" s="74">
        <f t="shared" si="38"/>
        <v>71.500071500071499</v>
      </c>
    </row>
    <row r="342" spans="1:8" ht="15.75" thickBot="1" x14ac:dyDescent="0.3">
      <c r="A342" s="175" t="s">
        <v>255</v>
      </c>
      <c r="B342" s="74">
        <v>0</v>
      </c>
      <c r="C342" s="74">
        <f t="shared" si="39"/>
        <v>2300</v>
      </c>
      <c r="D342" s="74">
        <v>2300</v>
      </c>
      <c r="E342" s="74">
        <v>2050</v>
      </c>
      <c r="F342" s="74">
        <v>0</v>
      </c>
      <c r="G342" s="74">
        <f t="shared" si="38"/>
        <v>89.130434782608688</v>
      </c>
    </row>
    <row r="343" spans="1:8" ht="16.5" thickTop="1" thickBot="1" x14ac:dyDescent="0.3">
      <c r="A343" s="79" t="s">
        <v>162</v>
      </c>
      <c r="B343" s="81">
        <f>B334</f>
        <v>18300</v>
      </c>
      <c r="C343" s="81">
        <f>C334+C332+C330</f>
        <v>249400</v>
      </c>
      <c r="D343" s="81">
        <f>D334+D332+D330</f>
        <v>249400</v>
      </c>
      <c r="E343" s="81">
        <f>E334+E330</f>
        <v>113626.79007150007</v>
      </c>
      <c r="F343" s="81">
        <f>E343/B343*100</f>
        <v>620.91142115573814</v>
      </c>
      <c r="G343" s="81">
        <f>E343/D343*100</f>
        <v>45.560060173015266</v>
      </c>
      <c r="H343" s="7"/>
    </row>
    <row r="344" spans="1:8" ht="15.75" thickTop="1" x14ac:dyDescent="0.25">
      <c r="A344" s="101" t="s">
        <v>182</v>
      </c>
      <c r="B344" s="102">
        <f>B343+B323+B302+B280</f>
        <v>296322.77999999997</v>
      </c>
      <c r="C344" s="102">
        <f>C343+C323+C302+C280</f>
        <v>698000</v>
      </c>
      <c r="D344" s="102">
        <f>D343+D323+D302+D280</f>
        <v>698000</v>
      </c>
      <c r="E344" s="102">
        <f>E343+E323+E302+E280</f>
        <v>505030.06007150008</v>
      </c>
      <c r="F344" s="102">
        <f>E344/B344*100</f>
        <v>170.43241159910153</v>
      </c>
      <c r="G344" s="102">
        <f>E344/D344*100</f>
        <v>72.353876801074506</v>
      </c>
    </row>
    <row r="345" spans="1:8" x14ac:dyDescent="0.25">
      <c r="A345" s="1" t="s">
        <v>265</v>
      </c>
      <c r="B345" t="s">
        <v>287</v>
      </c>
      <c r="C345" t="s">
        <v>288</v>
      </c>
      <c r="D345" t="s">
        <v>289</v>
      </c>
      <c r="E345" t="s">
        <v>290</v>
      </c>
      <c r="F345" s="7" t="s">
        <v>291</v>
      </c>
      <c r="G345" t="s">
        <v>292</v>
      </c>
    </row>
    <row r="346" spans="1:8" x14ac:dyDescent="0.25">
      <c r="A346" s="1" t="s">
        <v>171</v>
      </c>
    </row>
    <row r="347" spans="1:8" x14ac:dyDescent="0.25">
      <c r="A347" s="1" t="s">
        <v>221</v>
      </c>
      <c r="E347" s="1"/>
    </row>
    <row r="348" spans="1:8" x14ac:dyDescent="0.25">
      <c r="A348" s="87" t="s">
        <v>168</v>
      </c>
      <c r="B348" s="88" t="s">
        <v>215</v>
      </c>
      <c r="C348" s="88" t="s">
        <v>257</v>
      </c>
      <c r="D348" s="88" t="s">
        <v>244</v>
      </c>
      <c r="E348" s="88" t="s">
        <v>245</v>
      </c>
      <c r="F348" s="88" t="s">
        <v>152</v>
      </c>
      <c r="G348" s="88" t="s">
        <v>152</v>
      </c>
    </row>
    <row r="349" spans="1:8" ht="30" x14ac:dyDescent="0.25">
      <c r="A349" s="58">
        <v>1</v>
      </c>
      <c r="B349" s="59">
        <v>2</v>
      </c>
      <c r="C349" s="60">
        <v>3</v>
      </c>
      <c r="D349" s="60">
        <v>4</v>
      </c>
      <c r="E349" s="59">
        <v>5</v>
      </c>
      <c r="F349" s="60" t="s">
        <v>268</v>
      </c>
      <c r="G349" s="59" t="s">
        <v>269</v>
      </c>
    </row>
    <row r="350" spans="1:8" ht="15.75" thickBot="1" x14ac:dyDescent="0.3">
      <c r="A350" s="176" t="s">
        <v>72</v>
      </c>
      <c r="B350" s="177">
        <f>B351+B353+B356+B362+B364</f>
        <v>9109.86</v>
      </c>
      <c r="C350" s="177">
        <f>C351+C353+C356+C362+C364</f>
        <v>14600</v>
      </c>
      <c r="D350" s="177">
        <f>D351+D353+D356+D362+D364</f>
        <v>14600</v>
      </c>
      <c r="E350" s="177">
        <f>E351+E353+E356+E362+E364</f>
        <v>14600</v>
      </c>
      <c r="F350" s="177">
        <f>Tablica10[[#This Row],[x4]]/Tablica10[[#This Row],[x]]*100</f>
        <v>160.26590968467133</v>
      </c>
      <c r="G350" s="177">
        <f>Tablica10[[#This Row],[x4]]/Tablica10[[#This Row],[x3]]*100</f>
        <v>100</v>
      </c>
    </row>
    <row r="351" spans="1:8" ht="16.5" thickTop="1" thickBot="1" x14ac:dyDescent="0.3">
      <c r="A351" s="89" t="s">
        <v>223</v>
      </c>
      <c r="B351" s="90">
        <f>B352</f>
        <v>972.88</v>
      </c>
      <c r="C351" s="90">
        <f>C352</f>
        <v>400</v>
      </c>
      <c r="D351" s="90">
        <f>D352</f>
        <v>400</v>
      </c>
      <c r="E351" s="90">
        <f>E352</f>
        <v>610.88</v>
      </c>
      <c r="F351" s="90">
        <f>Tablica10[[#This Row],[x4]]/Tablica10[[#This Row],[x]]*100</f>
        <v>62.790888907162234</v>
      </c>
      <c r="G351" s="90">
        <f>Tablica10[[#This Row],[x4]]/Tablica10[[#This Row],[x3]]*100</f>
        <v>152.72</v>
      </c>
    </row>
    <row r="352" spans="1:8" ht="16.5" thickTop="1" thickBot="1" x14ac:dyDescent="0.3">
      <c r="A352" s="65" t="s">
        <v>74</v>
      </c>
      <c r="B352" s="74">
        <v>972.88</v>
      </c>
      <c r="C352" s="74">
        <f>Tablica10[[#This Row],[x3]]</f>
        <v>400</v>
      </c>
      <c r="D352" s="74">
        <v>400</v>
      </c>
      <c r="E352" s="74">
        <v>610.88</v>
      </c>
      <c r="F352" s="74">
        <f>Tablica10[[#This Row],[x4]]/Tablica10[[#This Row],[x]]*100</f>
        <v>62.790888907162234</v>
      </c>
      <c r="G352" s="74">
        <f>E352/D352*100</f>
        <v>152.72</v>
      </c>
    </row>
    <row r="353" spans="1:8" ht="16.5" thickTop="1" thickBot="1" x14ac:dyDescent="0.3">
      <c r="A353" s="89" t="s">
        <v>78</v>
      </c>
      <c r="B353" s="90">
        <f>SUM(B354:B355)</f>
        <v>527.4</v>
      </c>
      <c r="C353" s="90">
        <f>SUM(C354:C355)</f>
        <v>0</v>
      </c>
      <c r="D353" s="90">
        <f>SUM(D354:D355)</f>
        <v>0</v>
      </c>
      <c r="E353" s="90">
        <f>SUM(E354:E355)</f>
        <v>0</v>
      </c>
      <c r="F353" s="90">
        <v>0</v>
      </c>
      <c r="G353" s="90">
        <v>0</v>
      </c>
    </row>
    <row r="354" spans="1:8" ht="16.5" thickTop="1" thickBot="1" x14ac:dyDescent="0.3">
      <c r="A354" s="65" t="s">
        <v>79</v>
      </c>
      <c r="B354" s="74">
        <v>27.02</v>
      </c>
      <c r="C354" s="74">
        <v>0</v>
      </c>
      <c r="D354" s="74">
        <v>0</v>
      </c>
      <c r="E354" s="4">
        <f>C354/B354*100</f>
        <v>0</v>
      </c>
      <c r="F354" s="74">
        <v>0</v>
      </c>
      <c r="G354" s="74">
        <v>0</v>
      </c>
    </row>
    <row r="355" spans="1:8" ht="16.5" thickTop="1" thickBot="1" x14ac:dyDescent="0.3">
      <c r="A355" s="65" t="s">
        <v>80</v>
      </c>
      <c r="B355" s="158">
        <v>500.38</v>
      </c>
      <c r="C355" s="158">
        <f>Tablica10[[#This Row],[x3]]</f>
        <v>0</v>
      </c>
      <c r="D355" s="158">
        <v>0</v>
      </c>
      <c r="E355" s="4">
        <v>0</v>
      </c>
      <c r="F355" s="158">
        <v>0</v>
      </c>
      <c r="G355" s="74">
        <v>0</v>
      </c>
    </row>
    <row r="356" spans="1:8" ht="16.5" thickTop="1" thickBot="1" x14ac:dyDescent="0.3">
      <c r="A356" s="89" t="s">
        <v>85</v>
      </c>
      <c r="B356" s="90">
        <f>SUM(B357:B361)</f>
        <v>7130.89</v>
      </c>
      <c r="C356" s="90">
        <f>SUM(C357:C361)</f>
        <v>8200</v>
      </c>
      <c r="D356" s="90">
        <f>SUM(D357:D361)</f>
        <v>8200</v>
      </c>
      <c r="E356" s="90">
        <f>SUM(E357:E361)</f>
        <v>8232.16</v>
      </c>
      <c r="F356" s="90">
        <f>Tablica10[[#This Row],[x4]]/Tablica10[[#This Row],[x]]*100</f>
        <v>115.44365429841154</v>
      </c>
      <c r="G356" s="90">
        <f>E356/D356*100</f>
        <v>100.3921951219512</v>
      </c>
    </row>
    <row r="357" spans="1:8" ht="16.5" thickTop="1" thickBot="1" x14ac:dyDescent="0.3">
      <c r="A357" s="65" t="s">
        <v>86</v>
      </c>
      <c r="B357" s="158">
        <v>0</v>
      </c>
      <c r="C357" s="158">
        <v>0</v>
      </c>
      <c r="D357" s="158">
        <v>0</v>
      </c>
      <c r="E357" s="4">
        <v>0</v>
      </c>
      <c r="F357" s="158">
        <v>0</v>
      </c>
      <c r="G357" s="74">
        <v>1</v>
      </c>
    </row>
    <row r="358" spans="1:8" ht="16.5" thickTop="1" thickBot="1" x14ac:dyDescent="0.3">
      <c r="A358" s="65" t="s">
        <v>88</v>
      </c>
      <c r="B358" s="74">
        <v>151.44</v>
      </c>
      <c r="C358" s="74">
        <f>Tablica10[[#This Row],[x3]]</f>
        <v>1800</v>
      </c>
      <c r="D358" s="74">
        <v>1800</v>
      </c>
      <c r="E358" s="4">
        <v>0</v>
      </c>
      <c r="F358" s="74">
        <v>0</v>
      </c>
      <c r="G358" s="74">
        <f>E358/D358*100</f>
        <v>0</v>
      </c>
      <c r="H358" s="7"/>
    </row>
    <row r="359" spans="1:8" ht="16.5" thickTop="1" thickBot="1" x14ac:dyDescent="0.3">
      <c r="A359" s="65" t="s">
        <v>92</v>
      </c>
      <c r="B359" s="74">
        <v>6433.59</v>
      </c>
      <c r="C359" s="74">
        <f>Tablica10[[#This Row],[x3]]</f>
        <v>6400</v>
      </c>
      <c r="D359" s="74">
        <v>6400</v>
      </c>
      <c r="E359" s="74">
        <v>7553.45</v>
      </c>
      <c r="F359" s="74">
        <f>Tablica10[[#This Row],[x4]]/Tablica10[[#This Row],[x]]*100</f>
        <v>117.40645580461297</v>
      </c>
      <c r="G359" s="74">
        <f>E359/D359*100</f>
        <v>118.02265625</v>
      </c>
    </row>
    <row r="360" spans="1:8" ht="16.5" thickTop="1" thickBot="1" x14ac:dyDescent="0.3">
      <c r="A360" s="65" t="s">
        <v>94</v>
      </c>
      <c r="B360" s="74">
        <v>518.14</v>
      </c>
      <c r="C360" s="74">
        <f>Tablica10[[#This Row],[x3]]</f>
        <v>0</v>
      </c>
      <c r="D360" s="74">
        <v>0</v>
      </c>
      <c r="E360" s="74">
        <v>678.71</v>
      </c>
      <c r="F360" s="74">
        <f>Tablica10[[#This Row],[x4]]/Tablica10[[#This Row],[x]]*100</f>
        <v>130.98969390512218</v>
      </c>
      <c r="G360" s="74">
        <v>0</v>
      </c>
    </row>
    <row r="361" spans="1:8" ht="16.5" thickTop="1" thickBot="1" x14ac:dyDescent="0.3">
      <c r="A361" s="65" t="s">
        <v>100</v>
      </c>
      <c r="B361" s="158">
        <v>27.72</v>
      </c>
      <c r="C361" s="74">
        <f>Tablica10[[#This Row],[x3]]</f>
        <v>0</v>
      </c>
      <c r="D361" s="158">
        <v>0</v>
      </c>
      <c r="E361" s="4">
        <v>0</v>
      </c>
      <c r="F361" s="158">
        <v>0</v>
      </c>
      <c r="G361" s="74">
        <v>0</v>
      </c>
    </row>
    <row r="362" spans="1:8" ht="15.75" thickTop="1" x14ac:dyDescent="0.25">
      <c r="A362" s="91" t="s">
        <v>95</v>
      </c>
      <c r="B362" s="90">
        <f>SUM(B363)</f>
        <v>478.69</v>
      </c>
      <c r="C362" s="90">
        <f>SUM(C363)</f>
        <v>6000</v>
      </c>
      <c r="D362" s="90">
        <f>SUM(D363)</f>
        <v>6000</v>
      </c>
      <c r="E362" s="90">
        <f>SUM(E363)</f>
        <v>5756.96</v>
      </c>
      <c r="F362" s="90">
        <f>Tablica10[[#This Row],[x4]]/Tablica10[[#This Row],[x]]*100</f>
        <v>1202.6488959451838</v>
      </c>
      <c r="G362" s="90">
        <f>E362/D362*100</f>
        <v>95.949333333333328</v>
      </c>
    </row>
    <row r="363" spans="1:8" x14ac:dyDescent="0.25">
      <c r="A363" s="67" t="s">
        <v>96</v>
      </c>
      <c r="B363" s="74">
        <v>478.69</v>
      </c>
      <c r="C363" s="74">
        <f>Tablica10[[#This Row],[x3]]</f>
        <v>6000</v>
      </c>
      <c r="D363" s="74">
        <v>6000</v>
      </c>
      <c r="E363" s="74">
        <f>5756.96</f>
        <v>5756.96</v>
      </c>
      <c r="F363" s="74">
        <f>Tablica10[[#This Row],[x4]]/Tablica10[[#This Row],[x]]*100</f>
        <v>1202.6488959451838</v>
      </c>
      <c r="G363" s="4">
        <f>E363/D363*100</f>
        <v>95.949333333333328</v>
      </c>
    </row>
    <row r="364" spans="1:8" x14ac:dyDescent="0.25">
      <c r="A364" s="95" t="s">
        <v>97</v>
      </c>
      <c r="B364" s="97">
        <f>SUM(B365:B371)</f>
        <v>0</v>
      </c>
      <c r="C364" s="97">
        <f>SUM(C365:C371)</f>
        <v>0</v>
      </c>
      <c r="D364" s="97">
        <f>SUM(D365:D371)</f>
        <v>0</v>
      </c>
      <c r="E364" s="90">
        <v>0</v>
      </c>
      <c r="F364" s="97">
        <v>0</v>
      </c>
      <c r="G364" s="90">
        <v>0</v>
      </c>
    </row>
    <row r="365" spans="1:8" x14ac:dyDescent="0.25">
      <c r="A365" s="96" t="s">
        <v>172</v>
      </c>
      <c r="B365" s="76">
        <v>0</v>
      </c>
      <c r="C365" s="74">
        <v>0</v>
      </c>
      <c r="D365" s="74">
        <v>0</v>
      </c>
      <c r="E365" s="4">
        <v>0</v>
      </c>
      <c r="F365" s="74">
        <v>0</v>
      </c>
      <c r="G365" s="4">
        <v>0</v>
      </c>
    </row>
    <row r="366" spans="1:8" x14ac:dyDescent="0.25">
      <c r="A366" s="96" t="s">
        <v>101</v>
      </c>
      <c r="B366" s="76">
        <v>0</v>
      </c>
      <c r="C366" s="74">
        <v>0</v>
      </c>
      <c r="D366" s="74">
        <v>0</v>
      </c>
      <c r="E366" s="4">
        <v>0</v>
      </c>
      <c r="F366" s="74">
        <v>0</v>
      </c>
      <c r="G366" s="4">
        <v>0</v>
      </c>
    </row>
    <row r="367" spans="1:8" x14ac:dyDescent="0.25">
      <c r="A367" s="181" t="s">
        <v>225</v>
      </c>
      <c r="B367" s="183">
        <f>B368</f>
        <v>0</v>
      </c>
      <c r="C367" s="182">
        <f>C368</f>
        <v>0</v>
      </c>
      <c r="D367" s="182">
        <f>D368</f>
        <v>0</v>
      </c>
      <c r="E367" s="182">
        <v>0</v>
      </c>
      <c r="F367" s="182">
        <v>0</v>
      </c>
      <c r="G367" s="182">
        <v>0</v>
      </c>
    </row>
    <row r="368" spans="1:8" ht="15.75" thickBot="1" x14ac:dyDescent="0.3">
      <c r="A368" s="178" t="s">
        <v>224</v>
      </c>
      <c r="B368" s="179">
        <f>B369+B370+B371</f>
        <v>0</v>
      </c>
      <c r="C368" s="179">
        <f>C369+C370+C371</f>
        <v>0</v>
      </c>
      <c r="D368" s="179">
        <f>D369+D370+D371</f>
        <v>0</v>
      </c>
      <c r="E368" s="180">
        <v>0</v>
      </c>
      <c r="F368" s="179">
        <v>0</v>
      </c>
      <c r="G368" s="180">
        <v>0</v>
      </c>
    </row>
    <row r="369" spans="1:7" ht="16.5" thickTop="1" thickBot="1" x14ac:dyDescent="0.3">
      <c r="A369" s="80" t="s">
        <v>165</v>
      </c>
      <c r="B369" s="76">
        <v>0</v>
      </c>
      <c r="C369" s="74">
        <v>0</v>
      </c>
      <c r="D369" s="74">
        <v>0</v>
      </c>
      <c r="E369" s="74">
        <v>0</v>
      </c>
      <c r="F369" s="74">
        <v>0</v>
      </c>
      <c r="G369" s="74">
        <v>0</v>
      </c>
    </row>
    <row r="370" spans="1:7" ht="16.5" thickTop="1" thickBot="1" x14ac:dyDescent="0.3">
      <c r="A370" s="80" t="s">
        <v>203</v>
      </c>
      <c r="B370" s="76">
        <v>0</v>
      </c>
      <c r="C370" s="74">
        <v>0</v>
      </c>
      <c r="D370" s="74">
        <v>0</v>
      </c>
      <c r="E370" s="4">
        <v>0</v>
      </c>
      <c r="F370" s="74">
        <v>0</v>
      </c>
      <c r="G370" s="4">
        <v>0</v>
      </c>
    </row>
    <row r="371" spans="1:7" ht="16.5" thickTop="1" thickBot="1" x14ac:dyDescent="0.3">
      <c r="A371" s="80" t="s">
        <v>204</v>
      </c>
      <c r="B371" s="76">
        <v>0</v>
      </c>
      <c r="C371" s="74">
        <v>0</v>
      </c>
      <c r="D371" s="74">
        <v>0</v>
      </c>
      <c r="E371" s="4">
        <v>0</v>
      </c>
      <c r="F371" s="74">
        <v>0</v>
      </c>
      <c r="G371" s="4">
        <v>0</v>
      </c>
    </row>
    <row r="372" spans="1:7" ht="16.5" thickTop="1" thickBot="1" x14ac:dyDescent="0.3">
      <c r="A372" s="85" t="s">
        <v>162</v>
      </c>
      <c r="B372" s="86">
        <f>B350+B367</f>
        <v>9109.86</v>
      </c>
      <c r="C372" s="86">
        <f>C350+C367</f>
        <v>14600</v>
      </c>
      <c r="D372" s="86">
        <f>D350+D367</f>
        <v>14600</v>
      </c>
      <c r="E372" s="86">
        <f>E350+E367</f>
        <v>14600</v>
      </c>
      <c r="F372" s="86">
        <f>Tablica10[[#This Row],[x4]]/Tablica10[[#This Row],[x]]*100</f>
        <v>160.26590968467133</v>
      </c>
      <c r="G372" s="86">
        <f>E372/D372*100</f>
        <v>100</v>
      </c>
    </row>
    <row r="373" spans="1:7" ht="16.5" thickTop="1" thickBot="1" x14ac:dyDescent="0.3">
      <c r="A373" s="184" t="s">
        <v>226</v>
      </c>
      <c r="B373" s="185">
        <f>B374+B375+B376</f>
        <v>0</v>
      </c>
      <c r="C373" s="185">
        <f>C374+C375+C376</f>
        <v>0</v>
      </c>
      <c r="D373" s="186">
        <v>0</v>
      </c>
      <c r="E373" s="186">
        <v>0</v>
      </c>
      <c r="F373" s="186">
        <v>0</v>
      </c>
      <c r="G373" s="186">
        <v>0</v>
      </c>
    </row>
    <row r="374" spans="1:7" ht="15.75" thickTop="1" x14ac:dyDescent="0.25">
      <c r="A374" s="189" t="s">
        <v>179</v>
      </c>
      <c r="B374" s="222">
        <v>0</v>
      </c>
      <c r="C374" s="223">
        <f>Tablica10[[#This Row],[x3]]</f>
        <v>0</v>
      </c>
      <c r="D374" s="223">
        <v>0</v>
      </c>
      <c r="E374" s="223">
        <v>0</v>
      </c>
      <c r="F374" s="223">
        <v>0</v>
      </c>
      <c r="G374" s="223">
        <v>0</v>
      </c>
    </row>
    <row r="375" spans="1:7" x14ac:dyDescent="0.25">
      <c r="A375" s="67" t="s">
        <v>125</v>
      </c>
      <c r="B375" s="74">
        <v>0</v>
      </c>
      <c r="C375" s="74">
        <f>Tablica10[[#This Row],[x3]]</f>
        <v>0</v>
      </c>
      <c r="D375" s="74">
        <v>0</v>
      </c>
      <c r="E375" s="74">
        <v>0</v>
      </c>
      <c r="F375" s="74">
        <v>0</v>
      </c>
      <c r="G375" s="74">
        <v>0</v>
      </c>
    </row>
    <row r="376" spans="1:7" x14ac:dyDescent="0.25">
      <c r="A376" s="67" t="s">
        <v>281</v>
      </c>
      <c r="B376" s="74">
        <v>0</v>
      </c>
      <c r="C376" s="74">
        <f>Tablica10[[#This Row],[x3]]</f>
        <v>0</v>
      </c>
      <c r="D376" s="74">
        <v>0</v>
      </c>
      <c r="E376" s="74">
        <v>0</v>
      </c>
      <c r="F376" s="4">
        <v>0</v>
      </c>
      <c r="G376" s="74">
        <v>0</v>
      </c>
    </row>
    <row r="377" spans="1:7" x14ac:dyDescent="0.25">
      <c r="A377" s="167" t="s">
        <v>162</v>
      </c>
      <c r="B377" s="2">
        <f>B372+B373</f>
        <v>9109.86</v>
      </c>
      <c r="C377" s="2">
        <f>C372+C373</f>
        <v>14600</v>
      </c>
      <c r="D377" s="2">
        <f>D372+D373</f>
        <v>14600</v>
      </c>
      <c r="E377" s="2">
        <f>E372+E373</f>
        <v>14600</v>
      </c>
      <c r="F377" s="2">
        <f>Tablica10[[#This Row],[x4]]/Tablica10[[#This Row],[x]]*100</f>
        <v>160.26590968467133</v>
      </c>
      <c r="G377" s="2">
        <f>Tablica10[[#This Row],[x4]]/Tablica10[[#This Row],[x3]]*100</f>
        <v>100</v>
      </c>
    </row>
    <row r="378" spans="1:7" x14ac:dyDescent="0.25">
      <c r="A378" s="1" t="s">
        <v>265</v>
      </c>
      <c r="B378" s="98"/>
      <c r="C378" s="98"/>
      <c r="D378" s="98"/>
      <c r="E378" s="98"/>
      <c r="F378" s="98"/>
      <c r="G378" s="7"/>
    </row>
    <row r="379" spans="1:7" x14ac:dyDescent="0.25">
      <c r="A379" s="1" t="s">
        <v>171</v>
      </c>
      <c r="F379" s="98"/>
      <c r="G379" s="7"/>
    </row>
    <row r="380" spans="1:7" x14ac:dyDescent="0.25">
      <c r="A380" s="1" t="s">
        <v>222</v>
      </c>
      <c r="E380" s="1"/>
      <c r="F380" s="98"/>
      <c r="G380" s="7"/>
    </row>
    <row r="381" spans="1:7" x14ac:dyDescent="0.25">
      <c r="A381" s="87" t="s">
        <v>168</v>
      </c>
      <c r="B381" s="88" t="s">
        <v>215</v>
      </c>
      <c r="C381" s="88" t="s">
        <v>257</v>
      </c>
      <c r="D381" s="88" t="s">
        <v>244</v>
      </c>
      <c r="E381" s="88" t="s">
        <v>245</v>
      </c>
      <c r="F381" s="88" t="s">
        <v>152</v>
      </c>
      <c r="G381" s="88" t="s">
        <v>152</v>
      </c>
    </row>
    <row r="382" spans="1:7" ht="30.75" thickBot="1" x14ac:dyDescent="0.3">
      <c r="A382" s="58">
        <v>1</v>
      </c>
      <c r="B382" s="59">
        <v>2</v>
      </c>
      <c r="C382" s="60">
        <v>3</v>
      </c>
      <c r="D382" s="60">
        <v>4</v>
      </c>
      <c r="E382" s="59">
        <v>5</v>
      </c>
      <c r="F382" s="60" t="s">
        <v>268</v>
      </c>
      <c r="G382" s="59" t="s">
        <v>269</v>
      </c>
    </row>
    <row r="383" spans="1:7" ht="15.75" thickTop="1" x14ac:dyDescent="0.25">
      <c r="A383" s="92" t="s">
        <v>64</v>
      </c>
      <c r="B383" s="93">
        <f>B384+B386</f>
        <v>5396.2999999999993</v>
      </c>
      <c r="C383" s="93">
        <f>C384+C386</f>
        <v>6800</v>
      </c>
      <c r="D383" s="93">
        <f>D384+D386</f>
        <v>6800</v>
      </c>
      <c r="E383" s="93">
        <f>E384+E386</f>
        <v>6733</v>
      </c>
      <c r="F383" s="93">
        <f>Tablica10[[#This Row],[x4]]/Tablica10[[#This Row],[x]]*100</f>
        <v>124.77067620406577</v>
      </c>
      <c r="G383" s="93">
        <f>E383/D383*100</f>
        <v>99.014705882352942</v>
      </c>
    </row>
    <row r="384" spans="1:7" ht="15.75" thickBot="1" x14ac:dyDescent="0.3">
      <c r="A384" s="94" t="s">
        <v>65</v>
      </c>
      <c r="B384" s="90">
        <f>B385</f>
        <v>4627.9399999999996</v>
      </c>
      <c r="C384" s="90">
        <f>C385</f>
        <v>5700</v>
      </c>
      <c r="D384" s="90">
        <f>D385</f>
        <v>5700</v>
      </c>
      <c r="E384" s="90">
        <f>E385</f>
        <v>5772.9</v>
      </c>
      <c r="F384" s="90">
        <f>Tablica10[[#This Row],[x4]]/Tablica10[[#This Row],[x]]*100</f>
        <v>124.7401651706807</v>
      </c>
      <c r="G384" s="90">
        <f t="shared" ref="G384:G391" si="40">E384/D384*100</f>
        <v>101.27894736842104</v>
      </c>
    </row>
    <row r="385" spans="1:7" ht="16.5" thickTop="1" thickBot="1" x14ac:dyDescent="0.3">
      <c r="A385" s="67" t="s">
        <v>66</v>
      </c>
      <c r="B385" s="159">
        <v>4627.9399999999996</v>
      </c>
      <c r="C385" s="159">
        <f>Tablica10[[#This Row],[x3]]</f>
        <v>5700</v>
      </c>
      <c r="D385" s="159">
        <v>5700</v>
      </c>
      <c r="E385" s="57">
        <v>5772.9</v>
      </c>
      <c r="F385" s="159">
        <f>Tablica10[[#This Row],[x4]]/Tablica10[[#This Row],[x]]*100</f>
        <v>124.7401651706807</v>
      </c>
      <c r="G385" s="57">
        <f t="shared" si="40"/>
        <v>101.27894736842104</v>
      </c>
    </row>
    <row r="386" spans="1:7" ht="15.75" thickTop="1" x14ac:dyDescent="0.25">
      <c r="A386" s="94" t="s">
        <v>69</v>
      </c>
      <c r="B386" s="90">
        <f>B387</f>
        <v>768.36</v>
      </c>
      <c r="C386" s="90">
        <f>C387</f>
        <v>1100</v>
      </c>
      <c r="D386" s="90">
        <f>D387</f>
        <v>1100</v>
      </c>
      <c r="E386" s="90">
        <f>E387</f>
        <v>960.1</v>
      </c>
      <c r="F386" s="90">
        <f>Tablica10[[#This Row],[x4]]/Tablica10[[#This Row],[x]]*100</f>
        <v>124.95444843562913</v>
      </c>
      <c r="G386" s="90">
        <f t="shared" si="40"/>
        <v>87.281818181818181</v>
      </c>
    </row>
    <row r="387" spans="1:7" x14ac:dyDescent="0.25">
      <c r="A387" s="67" t="s">
        <v>71</v>
      </c>
      <c r="B387" s="158">
        <v>768.36</v>
      </c>
      <c r="C387" s="158">
        <f>Tablica10[[#This Row],[x3]]</f>
        <v>1100</v>
      </c>
      <c r="D387" s="158">
        <v>1100</v>
      </c>
      <c r="E387" s="74">
        <v>960.1</v>
      </c>
      <c r="F387" s="158">
        <f>Tablica10[[#This Row],[x4]]/Tablica10[[#This Row],[x]]*100</f>
        <v>124.95444843562913</v>
      </c>
      <c r="G387" s="74">
        <f t="shared" si="40"/>
        <v>87.281818181818181</v>
      </c>
    </row>
    <row r="388" spans="1:7" ht="15.75" thickBot="1" x14ac:dyDescent="0.3">
      <c r="A388" s="83" t="s">
        <v>72</v>
      </c>
      <c r="B388" s="84">
        <f>B389+B391+B395+B405+B407</f>
        <v>34372.03</v>
      </c>
      <c r="C388" s="84">
        <f>C389+C391+C395+C405+C407</f>
        <v>46200</v>
      </c>
      <c r="D388" s="84">
        <f>D389+D391+D395+D405+D407</f>
        <v>46200</v>
      </c>
      <c r="E388" s="84">
        <f>E389+E391+E395+E405+E407</f>
        <v>59244.04358889415</v>
      </c>
      <c r="F388" s="84">
        <f>Tablica10[[#This Row],[x4]]/Tablica10[[#This Row],[x]]*100</f>
        <v>172.36120062997196</v>
      </c>
      <c r="G388" s="84">
        <f t="shared" si="40"/>
        <v>128.23386058202198</v>
      </c>
    </row>
    <row r="389" spans="1:7" ht="16.5" thickTop="1" thickBot="1" x14ac:dyDescent="0.3">
      <c r="A389" s="89" t="s">
        <v>73</v>
      </c>
      <c r="B389" s="90">
        <f>SUM(B390)</f>
        <v>3541.6</v>
      </c>
      <c r="C389" s="90">
        <f>SUM(C390)</f>
        <v>2200</v>
      </c>
      <c r="D389" s="90">
        <f>SUM(D390)</f>
        <v>2200</v>
      </c>
      <c r="E389" s="90">
        <f>SUM(E390)</f>
        <v>4726.49</v>
      </c>
      <c r="F389" s="90">
        <f>Tablica10[[#This Row],[x4]]/Tablica10[[#This Row],[x]]*100</f>
        <v>133.45634741359837</v>
      </c>
      <c r="G389" s="90">
        <f t="shared" si="40"/>
        <v>214.84045454545452</v>
      </c>
    </row>
    <row r="390" spans="1:7" ht="16.5" thickTop="1" thickBot="1" x14ac:dyDescent="0.3">
      <c r="A390" s="65" t="s">
        <v>74</v>
      </c>
      <c r="B390" s="74">
        <v>3541.6</v>
      </c>
      <c r="C390" s="74">
        <f>Tablica10[[#This Row],[x3]]</f>
        <v>2200</v>
      </c>
      <c r="D390" s="74">
        <v>2200</v>
      </c>
      <c r="E390" s="74">
        <v>4726.49</v>
      </c>
      <c r="F390" s="74">
        <f>Tablica10[[#This Row],[x4]]/Tablica10[[#This Row],[x]]*100</f>
        <v>133.45634741359837</v>
      </c>
      <c r="G390" s="74">
        <f>E390/D390*100</f>
        <v>214.84045454545452</v>
      </c>
    </row>
    <row r="391" spans="1:7" ht="16.5" thickTop="1" thickBot="1" x14ac:dyDescent="0.3">
      <c r="A391" s="89" t="s">
        <v>78</v>
      </c>
      <c r="B391" s="90">
        <f>SUM(B392:B393)</f>
        <v>134.63</v>
      </c>
      <c r="C391" s="90">
        <f>SUM(C392:C394)</f>
        <v>2600</v>
      </c>
      <c r="D391" s="90">
        <f>SUM(D392:D394)</f>
        <v>2600</v>
      </c>
      <c r="E391" s="90">
        <f>SUM(E392:E394)</f>
        <v>1409.6435888941473</v>
      </c>
      <c r="F391" s="90">
        <f>Tablica10[[#This Row],[x4]]/Tablica10[[#This Row],[x]]*100</f>
        <v>1047.050129164486</v>
      </c>
      <c r="G391" s="90">
        <f t="shared" si="40"/>
        <v>54.217061111313356</v>
      </c>
    </row>
    <row r="392" spans="1:7" ht="16.5" thickTop="1" thickBot="1" x14ac:dyDescent="0.3">
      <c r="A392" s="65" t="s">
        <v>79</v>
      </c>
      <c r="B392" s="74">
        <v>71.239999999999995</v>
      </c>
      <c r="C392" s="74">
        <f>Tablica10[[#This Row],[x3]]</f>
        <v>300</v>
      </c>
      <c r="D392" s="74">
        <v>300</v>
      </c>
      <c r="E392" s="74">
        <v>251.89</v>
      </c>
      <c r="F392" s="74">
        <f>Tablica10[[#This Row],[x4]]/Tablica10[[#This Row],[x]]*100</f>
        <v>353.579449747333</v>
      </c>
      <c r="G392" s="74">
        <f>E392/D392*100</f>
        <v>83.963333333333338</v>
      </c>
    </row>
    <row r="393" spans="1:7" ht="16.5" thickTop="1" thickBot="1" x14ac:dyDescent="0.3">
      <c r="A393" s="65" t="s">
        <v>83</v>
      </c>
      <c r="B393" s="158">
        <v>63.39</v>
      </c>
      <c r="C393" s="74">
        <f>Tablica10[[#This Row],[x3]]</f>
        <v>100</v>
      </c>
      <c r="D393" s="158">
        <v>100</v>
      </c>
      <c r="E393" s="74">
        <f>C393/B393*100</f>
        <v>157.75358889414736</v>
      </c>
      <c r="F393" s="74">
        <f>Tablica10[[#This Row],[x4]]/Tablica10[[#This Row],[x]]*100</f>
        <v>248.86194808983652</v>
      </c>
      <c r="G393" s="74">
        <f>E393/D393*100</f>
        <v>157.75358889414736</v>
      </c>
    </row>
    <row r="394" spans="1:7" ht="16.5" thickTop="1" thickBot="1" x14ac:dyDescent="0.3">
      <c r="A394" s="65" t="s">
        <v>273</v>
      </c>
      <c r="B394" s="158">
        <v>0</v>
      </c>
      <c r="C394" s="74">
        <f>Tablica10[[#This Row],[x3]]</f>
        <v>2200</v>
      </c>
      <c r="D394" s="158">
        <v>2200</v>
      </c>
      <c r="E394" s="74">
        <v>1000</v>
      </c>
      <c r="F394" s="74">
        <v>0</v>
      </c>
      <c r="G394" s="74">
        <f>Tablica10[[#This Row],[x4]]/Tablica10[[#This Row],[x3]]*100</f>
        <v>45.454545454545453</v>
      </c>
    </row>
    <row r="395" spans="1:7" ht="16.5" thickTop="1" thickBot="1" x14ac:dyDescent="0.3">
      <c r="A395" s="89" t="s">
        <v>85</v>
      </c>
      <c r="B395" s="90">
        <f>SUM(B396:B404)</f>
        <v>30222.489999999998</v>
      </c>
      <c r="C395" s="90">
        <f>SUM(C396:C404)</f>
        <v>37800</v>
      </c>
      <c r="D395" s="90">
        <f>SUM(D396:D404)</f>
        <v>37800</v>
      </c>
      <c r="E395" s="90">
        <f>SUM(E396:E404)</f>
        <v>42922.400000000001</v>
      </c>
      <c r="F395" s="90">
        <f>Tablica10[[#This Row],[x4]]/Tablica10[[#This Row],[x]]*100</f>
        <v>142.0213887075486</v>
      </c>
      <c r="G395" s="90">
        <f>E395/D395*100</f>
        <v>113.55132275132276</v>
      </c>
    </row>
    <row r="396" spans="1:7" ht="16.5" thickTop="1" thickBot="1" x14ac:dyDescent="0.3">
      <c r="A396" s="65" t="s">
        <v>86</v>
      </c>
      <c r="B396" s="158">
        <v>250.14</v>
      </c>
      <c r="C396" s="158">
        <f>Tablica10[[#This Row],[x3]]</f>
        <v>5000</v>
      </c>
      <c r="D396" s="158">
        <v>5000</v>
      </c>
      <c r="E396" s="74">
        <v>6152.27</v>
      </c>
      <c r="F396" s="158">
        <f>Tablica10[[#This Row],[x4]]/Tablica10[[#This Row],[x]]*100</f>
        <v>2459.5306628288158</v>
      </c>
      <c r="G396" s="74">
        <f>E396/D396*100</f>
        <v>123.04540000000001</v>
      </c>
    </row>
    <row r="397" spans="1:7" ht="16.5" thickTop="1" thickBot="1" x14ac:dyDescent="0.3">
      <c r="A397" s="65" t="s">
        <v>88</v>
      </c>
      <c r="B397" s="74">
        <v>25</v>
      </c>
      <c r="C397" s="158">
        <f>Tablica10[[#This Row],[x3]]</f>
        <v>2000</v>
      </c>
      <c r="D397" s="74">
        <v>2000</v>
      </c>
      <c r="E397" s="74">
        <v>101.75</v>
      </c>
      <c r="F397" s="74">
        <f>Tablica10[[#This Row],[x4]]/Tablica10[[#This Row],[x]]*100</f>
        <v>407</v>
      </c>
      <c r="G397" s="74">
        <f>E397/D397*100</f>
        <v>5.0874999999999995</v>
      </c>
    </row>
    <row r="398" spans="1:7" ht="16.5" thickTop="1" thickBot="1" x14ac:dyDescent="0.3">
      <c r="A398" s="65" t="s">
        <v>89</v>
      </c>
      <c r="B398" s="74">
        <v>0</v>
      </c>
      <c r="C398" s="158">
        <f>Tablica10[[#This Row],[x3]]</f>
        <v>2300</v>
      </c>
      <c r="D398" s="74">
        <v>2300</v>
      </c>
      <c r="E398" s="74">
        <v>0</v>
      </c>
      <c r="F398" s="74">
        <v>0</v>
      </c>
      <c r="G398" s="74">
        <v>0</v>
      </c>
    </row>
    <row r="399" spans="1:7" ht="16.5" thickTop="1" thickBot="1" x14ac:dyDescent="0.3">
      <c r="A399" s="65" t="s">
        <v>90</v>
      </c>
      <c r="B399" s="158">
        <v>0</v>
      </c>
      <c r="C399" s="158">
        <f>Tablica10[[#This Row],[x3]]</f>
        <v>100</v>
      </c>
      <c r="D399" s="158">
        <v>100</v>
      </c>
      <c r="E399" s="74">
        <v>62.5</v>
      </c>
      <c r="F399" s="158">
        <v>0</v>
      </c>
      <c r="G399" s="74">
        <v>0</v>
      </c>
    </row>
    <row r="400" spans="1:7" ht="16.5" thickTop="1" thickBot="1" x14ac:dyDescent="0.3">
      <c r="A400" s="65" t="s">
        <v>173</v>
      </c>
      <c r="B400" s="74">
        <v>0</v>
      </c>
      <c r="C400" s="158">
        <f>Tablica10[[#This Row],[x3]]</f>
        <v>0</v>
      </c>
      <c r="D400" s="74">
        <v>0</v>
      </c>
      <c r="E400" s="74">
        <v>0</v>
      </c>
      <c r="F400" s="74">
        <v>0</v>
      </c>
      <c r="G400" s="74">
        <v>0</v>
      </c>
    </row>
    <row r="401" spans="1:7" ht="16.5" thickTop="1" thickBot="1" x14ac:dyDescent="0.3">
      <c r="A401" s="65" t="s">
        <v>92</v>
      </c>
      <c r="B401" s="74">
        <v>27885.14</v>
      </c>
      <c r="C401" s="158">
        <f>Tablica10[[#This Row],[x3]]</f>
        <v>21000</v>
      </c>
      <c r="D401" s="74">
        <v>21000</v>
      </c>
      <c r="E401" s="74">
        <v>29523.34</v>
      </c>
      <c r="F401" s="74">
        <f>Tablica10[[#This Row],[x4]]/Tablica10[[#This Row],[x]]*100</f>
        <v>105.87481361040325</v>
      </c>
      <c r="G401" s="74">
        <f t="shared" ref="G401:G406" si="41">E401/D401*100</f>
        <v>140.58733333333333</v>
      </c>
    </row>
    <row r="402" spans="1:7" ht="16.5" thickTop="1" thickBot="1" x14ac:dyDescent="0.3">
      <c r="A402" s="65" t="s">
        <v>93</v>
      </c>
      <c r="B402" s="74">
        <v>193.34</v>
      </c>
      <c r="C402" s="158">
        <f>Tablica10[[#This Row],[x3]]</f>
        <v>100</v>
      </c>
      <c r="D402" s="74">
        <v>100</v>
      </c>
      <c r="E402" s="74">
        <v>1000</v>
      </c>
      <c r="F402" s="74">
        <f>Tablica10[[#This Row],[x4]]/Tablica10[[#This Row],[x]]*100</f>
        <v>517.22354401572352</v>
      </c>
      <c r="G402" s="74">
        <f>E402/D402*100</f>
        <v>1000</v>
      </c>
    </row>
    <row r="403" spans="1:7" ht="16.5" thickTop="1" thickBot="1" x14ac:dyDescent="0.3">
      <c r="A403" s="65" t="s">
        <v>94</v>
      </c>
      <c r="B403" s="74">
        <v>0</v>
      </c>
      <c r="C403" s="158">
        <f>Tablica10[[#This Row],[x3]]</f>
        <v>5000</v>
      </c>
      <c r="D403" s="74">
        <v>5000</v>
      </c>
      <c r="E403" s="74">
        <v>4212.3100000000004</v>
      </c>
      <c r="F403" s="74">
        <v>0</v>
      </c>
      <c r="G403" s="74">
        <f>E403/D403*100</f>
        <v>84.246200000000002</v>
      </c>
    </row>
    <row r="404" spans="1:7" ht="16.5" thickTop="1" thickBot="1" x14ac:dyDescent="0.3">
      <c r="A404" s="65" t="s">
        <v>100</v>
      </c>
      <c r="B404" s="158">
        <v>1868.87</v>
      </c>
      <c r="C404" s="158">
        <f>Tablica10[[#This Row],[x3]]</f>
        <v>2300</v>
      </c>
      <c r="D404" s="158">
        <v>2300</v>
      </c>
      <c r="E404" s="74">
        <v>1870.23</v>
      </c>
      <c r="F404" s="74">
        <f>Tablica10[[#This Row],[x4]]/Tablica10[[#This Row],[x]]*100</f>
        <v>100.07277124679619</v>
      </c>
      <c r="G404" s="74">
        <f t="shared" si="41"/>
        <v>81.314347826086959</v>
      </c>
    </row>
    <row r="405" spans="1:7" ht="15.75" thickTop="1" x14ac:dyDescent="0.25">
      <c r="A405" s="91" t="s">
        <v>95</v>
      </c>
      <c r="B405" s="90">
        <f>SUM(B406)</f>
        <v>473.31</v>
      </c>
      <c r="C405" s="90">
        <f>SUM(C406)</f>
        <v>3500</v>
      </c>
      <c r="D405" s="90">
        <f>SUM(D406)</f>
        <v>3500</v>
      </c>
      <c r="E405" s="90">
        <f>SUM(E406)</f>
        <v>10171.51</v>
      </c>
      <c r="F405" s="90">
        <f>Tablica10[[#This Row],[x4]]/Tablica10[[#This Row],[x]]*100</f>
        <v>2149.0165008134204</v>
      </c>
      <c r="G405" s="90">
        <f>E405/D405*100</f>
        <v>290.61457142857148</v>
      </c>
    </row>
    <row r="406" spans="1:7" x14ac:dyDescent="0.25">
      <c r="A406" s="67" t="s">
        <v>96</v>
      </c>
      <c r="B406" s="74">
        <v>473.31</v>
      </c>
      <c r="C406" s="74">
        <f>Tablica10[[#This Row],[x3]]</f>
        <v>3500</v>
      </c>
      <c r="D406" s="74">
        <v>3500</v>
      </c>
      <c r="E406" s="74">
        <v>10171.51</v>
      </c>
      <c r="F406" s="74">
        <f>Tablica10[[#This Row],[x4]]/Tablica10[[#This Row],[x]]*100</f>
        <v>2149.0165008134204</v>
      </c>
      <c r="G406" s="74">
        <f t="shared" si="41"/>
        <v>290.61457142857148</v>
      </c>
    </row>
    <row r="407" spans="1:7" x14ac:dyDescent="0.25">
      <c r="A407" s="95" t="s">
        <v>97</v>
      </c>
      <c r="B407" s="97">
        <f>B408+B409</f>
        <v>0</v>
      </c>
      <c r="C407" s="97">
        <v>100</v>
      </c>
      <c r="D407" s="97">
        <f>SUM(D408:D410)</f>
        <v>100</v>
      </c>
      <c r="E407" s="97">
        <f>SUM(E408:E410)</f>
        <v>14</v>
      </c>
      <c r="F407" s="97">
        <f>0</f>
        <v>0</v>
      </c>
      <c r="G407" s="97">
        <v>0</v>
      </c>
    </row>
    <row r="408" spans="1:7" x14ac:dyDescent="0.25">
      <c r="A408" s="96" t="s">
        <v>172</v>
      </c>
      <c r="B408" s="76">
        <v>0</v>
      </c>
      <c r="C408" s="74">
        <v>0</v>
      </c>
      <c r="D408" s="74">
        <v>0</v>
      </c>
      <c r="E408" s="74">
        <v>0</v>
      </c>
      <c r="F408" s="74">
        <v>0</v>
      </c>
      <c r="G408" s="74">
        <v>0</v>
      </c>
    </row>
    <row r="409" spans="1:7" x14ac:dyDescent="0.25">
      <c r="A409" s="96" t="s">
        <v>101</v>
      </c>
      <c r="B409" s="76">
        <v>0</v>
      </c>
      <c r="C409" s="74">
        <v>0</v>
      </c>
      <c r="D409" s="74">
        <v>0</v>
      </c>
      <c r="E409" s="74">
        <v>0</v>
      </c>
      <c r="F409" s="74">
        <v>0</v>
      </c>
      <c r="G409" s="74">
        <v>0</v>
      </c>
    </row>
    <row r="410" spans="1:7" x14ac:dyDescent="0.25">
      <c r="A410" s="96" t="s">
        <v>277</v>
      </c>
      <c r="B410" s="76">
        <v>0</v>
      </c>
      <c r="C410" s="74">
        <f>Tablica10[[#This Row],[x3]]</f>
        <v>100</v>
      </c>
      <c r="D410" s="76">
        <v>100</v>
      </c>
      <c r="E410" s="74">
        <v>14</v>
      </c>
      <c r="F410" s="76">
        <v>0</v>
      </c>
      <c r="G410" s="74">
        <f>Tablica10[[#This Row],[x4]]/Tablica10[[#This Row],[x3]]*100</f>
        <v>14.000000000000002</v>
      </c>
    </row>
    <row r="411" spans="1:7" ht="15.75" thickBot="1" x14ac:dyDescent="0.3">
      <c r="A411" s="181" t="s">
        <v>225</v>
      </c>
      <c r="B411" s="183">
        <f>B412+B413+B414</f>
        <v>0.76999999999999957</v>
      </c>
      <c r="C411" s="183">
        <f>C412+C413+C414</f>
        <v>100</v>
      </c>
      <c r="D411" s="183">
        <f>D412+D413+D414</f>
        <v>100</v>
      </c>
      <c r="E411" s="183">
        <f>E412+E413+E414</f>
        <v>0</v>
      </c>
      <c r="F411" s="183">
        <v>0</v>
      </c>
      <c r="G411" s="182">
        <f>Tablica10[[#This Row],[x4]]/Tablica10[[#This Row],[x3]]*100</f>
        <v>0</v>
      </c>
    </row>
    <row r="412" spans="1:7" ht="16.5" thickTop="1" thickBot="1" x14ac:dyDescent="0.3">
      <c r="A412" s="80" t="s">
        <v>165</v>
      </c>
      <c r="B412" s="74">
        <v>-8.82</v>
      </c>
      <c r="C412" s="74">
        <v>100</v>
      </c>
      <c r="D412" s="74">
        <v>100</v>
      </c>
      <c r="E412" s="74">
        <v>0</v>
      </c>
      <c r="F412" s="74">
        <v>0</v>
      </c>
      <c r="G412" s="74">
        <f>E412/D412*100</f>
        <v>0</v>
      </c>
    </row>
    <row r="413" spans="1:7" ht="16.5" thickTop="1" thickBot="1" x14ac:dyDescent="0.3">
      <c r="A413" s="80" t="s">
        <v>203</v>
      </c>
      <c r="B413" s="74">
        <v>9.59</v>
      </c>
      <c r="C413" s="74">
        <v>0</v>
      </c>
      <c r="D413" s="74">
        <v>0</v>
      </c>
      <c r="E413" s="74">
        <f>C413/B413*100</f>
        <v>0</v>
      </c>
      <c r="F413" s="74">
        <v>0</v>
      </c>
      <c r="G413" s="74">
        <v>0</v>
      </c>
    </row>
    <row r="414" spans="1:7" ht="16.5" thickTop="1" thickBot="1" x14ac:dyDescent="0.3">
      <c r="A414" s="80" t="s">
        <v>204</v>
      </c>
      <c r="B414" s="74">
        <v>0</v>
      </c>
      <c r="C414" s="74">
        <v>0</v>
      </c>
      <c r="D414" s="74">
        <v>0</v>
      </c>
      <c r="E414" s="4">
        <v>0</v>
      </c>
      <c r="F414" s="74">
        <v>0</v>
      </c>
      <c r="G414" s="4">
        <v>0</v>
      </c>
    </row>
    <row r="415" spans="1:7" ht="16.5" thickTop="1" thickBot="1" x14ac:dyDescent="0.3">
      <c r="A415" s="184">
        <v>38</v>
      </c>
      <c r="B415" s="187">
        <f>B416</f>
        <v>200</v>
      </c>
      <c r="C415" s="188">
        <f>C416</f>
        <v>0</v>
      </c>
      <c r="D415" s="188">
        <f>D416</f>
        <v>0</v>
      </c>
      <c r="E415" s="188">
        <v>200</v>
      </c>
      <c r="F415" s="188">
        <f>Tablica10[[#This Row],[x4]]/Tablica10[[#This Row],[x]]*100</f>
        <v>100</v>
      </c>
      <c r="G415" s="188">
        <v>200</v>
      </c>
    </row>
    <row r="416" spans="1:7" ht="16.5" thickTop="1" thickBot="1" x14ac:dyDescent="0.3">
      <c r="A416" s="80" t="s">
        <v>214</v>
      </c>
      <c r="B416" s="74">
        <v>200</v>
      </c>
      <c r="C416" s="74">
        <v>0</v>
      </c>
      <c r="D416" s="74">
        <v>0</v>
      </c>
      <c r="E416" s="74">
        <v>200</v>
      </c>
      <c r="F416" s="74">
        <f>Tablica10[[#This Row],[x4]]/Tablica10[[#This Row],[x]]*100</f>
        <v>100</v>
      </c>
      <c r="G416" s="74">
        <v>0</v>
      </c>
    </row>
    <row r="417" spans="1:152" ht="16.5" thickTop="1" thickBot="1" x14ac:dyDescent="0.3">
      <c r="A417" s="184" t="s">
        <v>226</v>
      </c>
      <c r="B417" s="185">
        <f>B418+B419</f>
        <v>288</v>
      </c>
      <c r="C417" s="186">
        <f>C418+C419</f>
        <v>0</v>
      </c>
      <c r="D417" s="186">
        <f>D418+D419</f>
        <v>0</v>
      </c>
      <c r="E417" s="186">
        <f>C417/B417*100</f>
        <v>0</v>
      </c>
      <c r="F417" s="186">
        <f>F418+F419</f>
        <v>0</v>
      </c>
      <c r="G417" s="186">
        <v>0</v>
      </c>
    </row>
    <row r="418" spans="1:152" ht="16.5" thickTop="1" thickBot="1" x14ac:dyDescent="0.3">
      <c r="A418" s="189" t="s">
        <v>219</v>
      </c>
      <c r="B418" s="74">
        <v>0</v>
      </c>
      <c r="C418" s="74">
        <v>0</v>
      </c>
      <c r="D418" s="74">
        <v>0</v>
      </c>
      <c r="E418" s="74">
        <v>0</v>
      </c>
      <c r="F418" s="74">
        <v>0</v>
      </c>
      <c r="G418" s="74">
        <v>0</v>
      </c>
    </row>
    <row r="419" spans="1:152" ht="16.5" thickTop="1" thickBot="1" x14ac:dyDescent="0.3">
      <c r="A419" s="80" t="s">
        <v>125</v>
      </c>
      <c r="B419" s="74">
        <v>288</v>
      </c>
      <c r="C419" s="74">
        <v>0</v>
      </c>
      <c r="D419" s="74">
        <v>0</v>
      </c>
      <c r="E419" s="74">
        <f>C419/B419*100</f>
        <v>0</v>
      </c>
      <c r="F419" s="74">
        <v>0</v>
      </c>
      <c r="G419" s="74">
        <v>0</v>
      </c>
    </row>
    <row r="420" spans="1:152" ht="16.5" thickTop="1" thickBot="1" x14ac:dyDescent="0.3">
      <c r="A420" s="85" t="s">
        <v>162</v>
      </c>
      <c r="B420" s="86">
        <f>B383+B388+B411+B417+B415</f>
        <v>40257.1</v>
      </c>
      <c r="C420" s="86">
        <f>C388+C383+C411+C415+C417</f>
        <v>53100</v>
      </c>
      <c r="D420" s="86">
        <f>D388+D383+D411+D415+D417</f>
        <v>53100</v>
      </c>
      <c r="E420" s="86">
        <f>E388+E383</f>
        <v>65977.043588894157</v>
      </c>
      <c r="F420" s="86">
        <f>Tablica10[[#This Row],[x4]]/Tablica10[[#This Row],[x]]*100</f>
        <v>163.88921106809522</v>
      </c>
      <c r="G420" s="86">
        <f>Tablica10[[#This Row],[x4]]/Tablica10[[#This Row],[x3]]*100</f>
        <v>124.25055289810575</v>
      </c>
    </row>
    <row r="421" spans="1:152" ht="16.5" thickTop="1" thickBot="1" x14ac:dyDescent="0.3">
      <c r="A421" s="15"/>
      <c r="B421" s="98"/>
      <c r="C421" s="2"/>
      <c r="D421" s="2"/>
      <c r="E421" s="2"/>
      <c r="F421" s="2"/>
      <c r="G421" s="2"/>
    </row>
    <row r="422" spans="1:152" ht="15.75" thickTop="1" x14ac:dyDescent="0.25">
      <c r="A422" s="1" t="s">
        <v>265</v>
      </c>
      <c r="C422" s="6"/>
      <c r="D422" s="6"/>
      <c r="E422" s="6"/>
    </row>
    <row r="423" spans="1:152" s="190" customFormat="1" x14ac:dyDescent="0.25">
      <c r="A423" s="1" t="s">
        <v>174</v>
      </c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</row>
    <row r="424" spans="1:152" s="190" customFormat="1" x14ac:dyDescent="0.25">
      <c r="A424" s="1" t="s">
        <v>175</v>
      </c>
      <c r="B424" s="7"/>
      <c r="C424"/>
      <c r="D424"/>
      <c r="E424"/>
      <c r="F424"/>
      <c r="G424" s="7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</row>
    <row r="425" spans="1:152" x14ac:dyDescent="0.25">
      <c r="A425" s="116" t="s">
        <v>168</v>
      </c>
      <c r="B425" s="128" t="s">
        <v>215</v>
      </c>
      <c r="C425" s="128" t="s">
        <v>257</v>
      </c>
      <c r="D425" s="128" t="s">
        <v>244</v>
      </c>
      <c r="E425" s="128" t="s">
        <v>245</v>
      </c>
      <c r="F425" s="128" t="s">
        <v>152</v>
      </c>
      <c r="G425" s="128" t="s">
        <v>152</v>
      </c>
    </row>
    <row r="426" spans="1:152" ht="30" x14ac:dyDescent="0.25">
      <c r="A426" s="141">
        <v>1</v>
      </c>
      <c r="B426" s="142">
        <v>2</v>
      </c>
      <c r="C426" s="143">
        <v>3</v>
      </c>
      <c r="D426" s="143">
        <v>4</v>
      </c>
      <c r="E426" s="142">
        <v>5</v>
      </c>
      <c r="F426" s="143" t="s">
        <v>268</v>
      </c>
      <c r="G426" s="142" t="s">
        <v>269</v>
      </c>
    </row>
    <row r="427" spans="1:152" x14ac:dyDescent="0.25">
      <c r="A427" s="146" t="s">
        <v>198</v>
      </c>
      <c r="B427" s="152">
        <f>B428+B430+B432</f>
        <v>390.63</v>
      </c>
      <c r="C427" s="152">
        <f>C428+C430+C432</f>
        <v>1000</v>
      </c>
      <c r="D427" s="152">
        <f>D428+D430+D432</f>
        <v>1000</v>
      </c>
      <c r="E427" s="152">
        <f>E428+E430+E432</f>
        <v>273.60000000000002</v>
      </c>
      <c r="F427" s="152">
        <f>E427/B427*100</f>
        <v>70.040703478995482</v>
      </c>
      <c r="G427" s="150">
        <f>E427/D427*100</f>
        <v>27.36</v>
      </c>
    </row>
    <row r="428" spans="1:152" x14ac:dyDescent="0.25">
      <c r="A428" s="147" t="s">
        <v>228</v>
      </c>
      <c r="B428" s="153">
        <f>B429</f>
        <v>339.39</v>
      </c>
      <c r="C428" s="153">
        <f>C429</f>
        <v>700</v>
      </c>
      <c r="D428" s="153">
        <f>D429</f>
        <v>700</v>
      </c>
      <c r="E428" s="153">
        <f>E429</f>
        <v>234.84</v>
      </c>
      <c r="F428" s="153">
        <f>E428/B428*100</f>
        <v>69.194731724564662</v>
      </c>
      <c r="G428" s="151">
        <f>E428/D428*100</f>
        <v>33.548571428571428</v>
      </c>
    </row>
    <row r="429" spans="1:152" x14ac:dyDescent="0.25">
      <c r="A429" s="148" t="s">
        <v>229</v>
      </c>
      <c r="B429" s="154">
        <v>339.39</v>
      </c>
      <c r="C429" s="191">
        <f>D429</f>
        <v>700</v>
      </c>
      <c r="D429" s="191">
        <v>700</v>
      </c>
      <c r="E429" s="227">
        <v>234.84</v>
      </c>
      <c r="F429" s="191">
        <f>E429/B429*100</f>
        <v>69.194731724564662</v>
      </c>
      <c r="G429" s="192">
        <f>E429/D429*100</f>
        <v>33.548571428571428</v>
      </c>
    </row>
    <row r="430" spans="1:152" x14ac:dyDescent="0.25">
      <c r="A430" s="147" t="s">
        <v>199</v>
      </c>
      <c r="B430" s="153">
        <f>B431</f>
        <v>0</v>
      </c>
      <c r="C430" s="153">
        <f>SUM(C431)</f>
        <v>100</v>
      </c>
      <c r="D430" s="153">
        <f>SUM(D431)</f>
        <v>100</v>
      </c>
      <c r="E430" s="226">
        <v>0</v>
      </c>
      <c r="F430" s="153">
        <v>0</v>
      </c>
      <c r="G430" s="151">
        <v>0</v>
      </c>
    </row>
    <row r="431" spans="1:152" x14ac:dyDescent="0.25">
      <c r="A431" s="148" t="s">
        <v>227</v>
      </c>
      <c r="B431" s="154">
        <v>0</v>
      </c>
      <c r="C431" s="154">
        <v>100</v>
      </c>
      <c r="D431" s="154">
        <v>100</v>
      </c>
      <c r="E431" s="225">
        <v>0</v>
      </c>
      <c r="F431" s="154">
        <v>0</v>
      </c>
      <c r="G431" s="192">
        <v>0</v>
      </c>
    </row>
    <row r="432" spans="1:152" x14ac:dyDescent="0.25">
      <c r="A432" s="195" t="s">
        <v>231</v>
      </c>
      <c r="B432" s="196">
        <f>SUM(B433)</f>
        <v>51.24</v>
      </c>
      <c r="C432" s="196">
        <f>C433</f>
        <v>200</v>
      </c>
      <c r="D432" s="196">
        <f>D433</f>
        <v>200</v>
      </c>
      <c r="E432" s="228">
        <f>E433</f>
        <v>38.76</v>
      </c>
      <c r="F432" s="196">
        <f>E432/B432*100</f>
        <v>75.644028103044491</v>
      </c>
      <c r="G432" s="197">
        <f>E432/D432*100</f>
        <v>19.38</v>
      </c>
    </row>
    <row r="433" spans="1:7" x14ac:dyDescent="0.25">
      <c r="A433" s="193" t="s">
        <v>230</v>
      </c>
      <c r="B433" s="194">
        <v>51.24</v>
      </c>
      <c r="C433" s="194">
        <f>D433</f>
        <v>200</v>
      </c>
      <c r="D433" s="194">
        <v>200</v>
      </c>
      <c r="E433" s="229">
        <v>38.76</v>
      </c>
      <c r="F433" s="233">
        <f>E433/B433*100</f>
        <v>75.644028103044491</v>
      </c>
      <c r="G433" s="234">
        <f>E433/D433*100</f>
        <v>19.38</v>
      </c>
    </row>
    <row r="434" spans="1:7" ht="15.75" thickBot="1" x14ac:dyDescent="0.3">
      <c r="A434" s="117" t="s">
        <v>72</v>
      </c>
      <c r="B434" s="144">
        <f>B435+B440+B443</f>
        <v>4481.8899999999994</v>
      </c>
      <c r="C434" s="144">
        <f>C435+C440+C443</f>
        <v>6800</v>
      </c>
      <c r="D434" s="144">
        <f>D435+D440+D443</f>
        <v>6800</v>
      </c>
      <c r="E434" s="144">
        <f>E435+E440+E443</f>
        <v>7705.6799999999994</v>
      </c>
      <c r="F434" s="144">
        <f>E434/B434*100</f>
        <v>171.92925306065078</v>
      </c>
      <c r="G434" s="145">
        <f>E434/D434*100</f>
        <v>113.31882352941176</v>
      </c>
    </row>
    <row r="435" spans="1:7" ht="16.5" thickTop="1" thickBot="1" x14ac:dyDescent="0.3">
      <c r="A435" s="118" t="s">
        <v>73</v>
      </c>
      <c r="B435" s="119">
        <f>SUM(B436:B439)</f>
        <v>495.31</v>
      </c>
      <c r="C435" s="119">
        <f>SUM(C436:C439)</f>
        <v>800</v>
      </c>
      <c r="D435" s="119">
        <f>SUM(D436:D439)</f>
        <v>800</v>
      </c>
      <c r="E435" s="119">
        <f>SUM(E436:E439)</f>
        <v>150</v>
      </c>
      <c r="F435" s="119">
        <f>E435/B435*100</f>
        <v>30.284064525246819</v>
      </c>
      <c r="G435" s="129">
        <f>E435/D435*100</f>
        <v>18.75</v>
      </c>
    </row>
    <row r="436" spans="1:7" ht="16.5" thickTop="1" thickBot="1" x14ac:dyDescent="0.3">
      <c r="A436" s="65" t="s">
        <v>74</v>
      </c>
      <c r="B436" s="74">
        <v>462.19</v>
      </c>
      <c r="C436" s="74">
        <v>800</v>
      </c>
      <c r="D436" s="74">
        <v>800</v>
      </c>
      <c r="E436" s="230">
        <v>150</v>
      </c>
      <c r="F436" s="74">
        <f>E436/B436*100</f>
        <v>32.454185508124368</v>
      </c>
      <c r="G436" s="130">
        <f>E436/D436*100</f>
        <v>18.75</v>
      </c>
    </row>
    <row r="437" spans="1:7" ht="16.5" thickTop="1" thickBot="1" x14ac:dyDescent="0.3">
      <c r="A437" s="65" t="s">
        <v>232</v>
      </c>
      <c r="B437" s="74">
        <v>33.119999999999997</v>
      </c>
      <c r="C437" s="230">
        <v>0</v>
      </c>
      <c r="D437" s="230">
        <v>0</v>
      </c>
      <c r="E437" s="230">
        <v>0</v>
      </c>
      <c r="F437" s="230">
        <v>0</v>
      </c>
      <c r="G437" s="130">
        <v>0</v>
      </c>
    </row>
    <row r="438" spans="1:7" ht="16.5" thickTop="1" thickBot="1" x14ac:dyDescent="0.3">
      <c r="A438" s="65" t="s">
        <v>76</v>
      </c>
      <c r="B438" s="74">
        <v>0</v>
      </c>
      <c r="C438" s="230">
        <v>0</v>
      </c>
      <c r="D438" s="230">
        <v>0</v>
      </c>
      <c r="E438" s="230">
        <v>0</v>
      </c>
      <c r="F438" s="230">
        <v>0</v>
      </c>
      <c r="G438" s="130">
        <v>0</v>
      </c>
    </row>
    <row r="439" spans="1:7" ht="16.5" thickTop="1" thickBot="1" x14ac:dyDescent="0.3">
      <c r="A439" s="65" t="s">
        <v>200</v>
      </c>
      <c r="B439" s="74">
        <v>0</v>
      </c>
      <c r="C439" s="230">
        <v>0</v>
      </c>
      <c r="D439" s="230">
        <v>0</v>
      </c>
      <c r="E439" s="230">
        <v>0</v>
      </c>
      <c r="F439" s="230">
        <v>0</v>
      </c>
      <c r="G439" s="130">
        <v>0</v>
      </c>
    </row>
    <row r="440" spans="1:7" ht="15.75" thickTop="1" x14ac:dyDescent="0.25">
      <c r="A440" s="155" t="s">
        <v>78</v>
      </c>
      <c r="B440" s="149">
        <f>SUM(B441:B442)</f>
        <v>11.28</v>
      </c>
      <c r="C440" s="119">
        <f>SUM(C441:C442)</f>
        <v>300</v>
      </c>
      <c r="D440" s="119">
        <f>SUM(D441:D442)</f>
        <v>300</v>
      </c>
      <c r="E440" s="119">
        <f>SUM(E441:E442)</f>
        <v>79.81</v>
      </c>
      <c r="F440" s="119">
        <f>E440/B440*100</f>
        <v>707.53546099290793</v>
      </c>
      <c r="G440" s="129">
        <f t="shared" ref="G440:G447" si="42">E440/D440*100</f>
        <v>26.603333333333335</v>
      </c>
    </row>
    <row r="441" spans="1:7" x14ac:dyDescent="0.25">
      <c r="A441" s="156" t="s">
        <v>205</v>
      </c>
      <c r="B441" s="74">
        <v>11.28</v>
      </c>
      <c r="C441" s="74">
        <v>100</v>
      </c>
      <c r="D441" s="74">
        <v>200</v>
      </c>
      <c r="E441" s="230">
        <v>79.81</v>
      </c>
      <c r="F441" s="74">
        <f>E441/B441*100</f>
        <v>707.53546099290793</v>
      </c>
      <c r="G441" s="130">
        <f t="shared" si="42"/>
        <v>39.905000000000001</v>
      </c>
    </row>
    <row r="442" spans="1:7" ht="15.75" thickBot="1" x14ac:dyDescent="0.3">
      <c r="A442" s="66" t="s">
        <v>80</v>
      </c>
      <c r="B442" s="74">
        <v>0</v>
      </c>
      <c r="C442" s="74">
        <v>200</v>
      </c>
      <c r="D442" s="74">
        <v>100</v>
      </c>
      <c r="E442" s="230">
        <v>0</v>
      </c>
      <c r="F442" s="74">
        <v>0</v>
      </c>
      <c r="G442" s="130">
        <f t="shared" si="42"/>
        <v>0</v>
      </c>
    </row>
    <row r="443" spans="1:7" ht="16.5" thickTop="1" thickBot="1" x14ac:dyDescent="0.3">
      <c r="A443" s="118" t="s">
        <v>85</v>
      </c>
      <c r="B443" s="119">
        <f>SUM(B444:B459)</f>
        <v>3975.2999999999997</v>
      </c>
      <c r="C443" s="119">
        <f>SUM(C444:C459)</f>
        <v>5700</v>
      </c>
      <c r="D443" s="119">
        <f>SUM(D444:D459)</f>
        <v>5700</v>
      </c>
      <c r="E443" s="119">
        <f>SUM(E444:E459)</f>
        <v>7475.869999999999</v>
      </c>
      <c r="F443" s="119">
        <f>E443/B443*100</f>
        <v>188.05800820063894</v>
      </c>
      <c r="G443" s="129">
        <f t="shared" si="42"/>
        <v>131.15561403508769</v>
      </c>
    </row>
    <row r="444" spans="1:7" ht="16.5" thickTop="1" thickBot="1" x14ac:dyDescent="0.3">
      <c r="A444" s="65" t="s">
        <v>177</v>
      </c>
      <c r="B444" s="74">
        <v>110</v>
      </c>
      <c r="C444" s="74">
        <f>D444</f>
        <v>100</v>
      </c>
      <c r="D444" s="74">
        <v>100</v>
      </c>
      <c r="E444" s="230">
        <v>42.7</v>
      </c>
      <c r="F444" s="74">
        <f>E444/B444*100</f>
        <v>38.81818181818182</v>
      </c>
      <c r="G444" s="130">
        <f t="shared" si="42"/>
        <v>42.7</v>
      </c>
    </row>
    <row r="445" spans="1:7" ht="16.5" thickTop="1" thickBot="1" x14ac:dyDescent="0.3">
      <c r="A445" s="65" t="s">
        <v>176</v>
      </c>
      <c r="B445" s="74">
        <v>0</v>
      </c>
      <c r="C445" s="74">
        <f t="shared" ref="C445:C459" si="43">D445</f>
        <v>600</v>
      </c>
      <c r="D445" s="74">
        <v>600</v>
      </c>
      <c r="E445" s="230">
        <v>285.14</v>
      </c>
      <c r="F445" s="74">
        <v>0</v>
      </c>
      <c r="G445" s="130">
        <f t="shared" si="42"/>
        <v>47.523333333333326</v>
      </c>
    </row>
    <row r="446" spans="1:7" ht="16.5" thickTop="1" thickBot="1" x14ac:dyDescent="0.3">
      <c r="A446" s="65" t="s">
        <v>88</v>
      </c>
      <c r="B446" s="74">
        <v>1051.82</v>
      </c>
      <c r="C446" s="74">
        <f t="shared" si="43"/>
        <v>300</v>
      </c>
      <c r="D446" s="74">
        <v>300</v>
      </c>
      <c r="E446" s="230">
        <v>413.84</v>
      </c>
      <c r="F446" s="74">
        <f t="shared" ref="F446:F458" si="44">E446/B446*100</f>
        <v>39.345135099161453</v>
      </c>
      <c r="G446" s="130">
        <f>E446/D446*100</f>
        <v>137.94666666666666</v>
      </c>
    </row>
    <row r="447" spans="1:7" ht="16.5" thickTop="1" thickBot="1" x14ac:dyDescent="0.3">
      <c r="A447" s="65" t="s">
        <v>193</v>
      </c>
      <c r="B447" s="74">
        <v>0</v>
      </c>
      <c r="C447" s="74">
        <f t="shared" si="43"/>
        <v>100</v>
      </c>
      <c r="D447" s="74">
        <v>100</v>
      </c>
      <c r="E447" s="230">
        <v>0</v>
      </c>
      <c r="F447" s="74">
        <v>0</v>
      </c>
      <c r="G447" s="130">
        <f t="shared" si="42"/>
        <v>0</v>
      </c>
    </row>
    <row r="448" spans="1:7" ht="16.5" thickTop="1" thickBot="1" x14ac:dyDescent="0.3">
      <c r="A448" s="65" t="s">
        <v>194</v>
      </c>
      <c r="B448" s="74">
        <v>0</v>
      </c>
      <c r="C448" s="74">
        <f t="shared" si="43"/>
        <v>0</v>
      </c>
      <c r="D448" s="74">
        <v>0</v>
      </c>
      <c r="E448" s="230">
        <v>0</v>
      </c>
      <c r="F448" s="74">
        <v>0</v>
      </c>
      <c r="G448" s="130">
        <v>0</v>
      </c>
    </row>
    <row r="449" spans="1:9" ht="16.5" thickTop="1" thickBot="1" x14ac:dyDescent="0.3">
      <c r="A449" s="65" t="s">
        <v>92</v>
      </c>
      <c r="B449" s="74">
        <v>1454.88</v>
      </c>
      <c r="C449" s="74">
        <f t="shared" si="43"/>
        <v>3100</v>
      </c>
      <c r="D449" s="74">
        <v>3100</v>
      </c>
      <c r="E449" s="230">
        <v>3937.97</v>
      </c>
      <c r="F449" s="74">
        <f>E449/B449*100</f>
        <v>270.67318266798634</v>
      </c>
      <c r="G449" s="130">
        <f>E449/D449*100</f>
        <v>127.03129032258065</v>
      </c>
      <c r="I449" s="7"/>
    </row>
    <row r="450" spans="1:9" ht="16.5" thickTop="1" thickBot="1" x14ac:dyDescent="0.3">
      <c r="A450" s="65" t="s">
        <v>195</v>
      </c>
      <c r="B450" s="74">
        <v>188.45</v>
      </c>
      <c r="C450" s="74">
        <f t="shared" si="43"/>
        <v>0</v>
      </c>
      <c r="D450" s="74">
        <v>0</v>
      </c>
      <c r="E450" s="230">
        <v>0</v>
      </c>
      <c r="F450" s="74">
        <f t="shared" si="44"/>
        <v>0</v>
      </c>
      <c r="G450" s="130">
        <v>0</v>
      </c>
    </row>
    <row r="451" spans="1:9" ht="16.5" thickTop="1" thickBot="1" x14ac:dyDescent="0.3">
      <c r="A451" s="65" t="s">
        <v>94</v>
      </c>
      <c r="B451" s="74">
        <v>13.6</v>
      </c>
      <c r="C451" s="74">
        <f t="shared" si="43"/>
        <v>100</v>
      </c>
      <c r="D451" s="74">
        <v>100</v>
      </c>
      <c r="E451" s="230">
        <v>944.11</v>
      </c>
      <c r="F451" s="74">
        <f>E451/B451*100</f>
        <v>6941.9852941176468</v>
      </c>
      <c r="G451" s="130">
        <f>E451/D451*100</f>
        <v>944.11</v>
      </c>
    </row>
    <row r="452" spans="1:9" ht="16.5" thickTop="1" thickBot="1" x14ac:dyDescent="0.3">
      <c r="A452" s="65" t="s">
        <v>172</v>
      </c>
      <c r="B452" s="74">
        <v>0</v>
      </c>
      <c r="C452" s="74">
        <f t="shared" si="43"/>
        <v>100</v>
      </c>
      <c r="D452" s="74">
        <v>100</v>
      </c>
      <c r="E452" s="230">
        <v>0</v>
      </c>
      <c r="F452" s="74">
        <v>0</v>
      </c>
      <c r="G452" s="130">
        <f t="shared" ref="G452:G454" si="45">E452/D452*100</f>
        <v>0</v>
      </c>
    </row>
    <row r="453" spans="1:9" ht="16.5" thickTop="1" thickBot="1" x14ac:dyDescent="0.3">
      <c r="A453" s="65" t="s">
        <v>233</v>
      </c>
      <c r="B453" s="74">
        <v>13.29</v>
      </c>
      <c r="C453" s="74">
        <f t="shared" si="43"/>
        <v>200</v>
      </c>
      <c r="D453" s="74">
        <v>200</v>
      </c>
      <c r="E453" s="230">
        <v>126.99</v>
      </c>
      <c r="F453" s="74">
        <f t="shared" si="44"/>
        <v>955.53047404063204</v>
      </c>
      <c r="G453" s="130">
        <f t="shared" si="45"/>
        <v>63.495000000000005</v>
      </c>
    </row>
    <row r="454" spans="1:9" ht="16.5" thickTop="1" thickBot="1" x14ac:dyDescent="0.3">
      <c r="A454" s="65" t="s">
        <v>100</v>
      </c>
      <c r="B454" s="74">
        <v>1120.19</v>
      </c>
      <c r="C454" s="74">
        <f t="shared" si="43"/>
        <v>1100</v>
      </c>
      <c r="D454" s="74">
        <v>1100</v>
      </c>
      <c r="E454" s="230">
        <v>1725.12</v>
      </c>
      <c r="F454" s="74">
        <f t="shared" si="44"/>
        <v>154.00244601362266</v>
      </c>
      <c r="G454" s="130">
        <f t="shared" si="45"/>
        <v>156.82909090909089</v>
      </c>
    </row>
    <row r="455" spans="1:9" ht="16.5" thickTop="1" thickBot="1" x14ac:dyDescent="0.3">
      <c r="A455" s="65" t="s">
        <v>101</v>
      </c>
      <c r="B455" s="74">
        <v>0</v>
      </c>
      <c r="C455" s="74">
        <f t="shared" si="43"/>
        <v>0</v>
      </c>
      <c r="D455" s="230">
        <v>0</v>
      </c>
      <c r="E455" s="230">
        <v>0</v>
      </c>
      <c r="F455" s="74">
        <v>0</v>
      </c>
      <c r="G455" s="130">
        <v>0</v>
      </c>
    </row>
    <row r="456" spans="1:9" ht="16.5" thickTop="1" thickBot="1" x14ac:dyDescent="0.3">
      <c r="A456" s="65" t="s">
        <v>201</v>
      </c>
      <c r="B456" s="74">
        <v>0</v>
      </c>
      <c r="C456" s="74">
        <f t="shared" si="43"/>
        <v>0</v>
      </c>
      <c r="D456" s="230">
        <v>0</v>
      </c>
      <c r="E456" s="230">
        <v>0</v>
      </c>
      <c r="F456" s="74">
        <v>0</v>
      </c>
      <c r="G456" s="130">
        <v>0</v>
      </c>
    </row>
    <row r="457" spans="1:9" ht="16.5" thickTop="1" thickBot="1" x14ac:dyDescent="0.3">
      <c r="A457" s="65" t="s">
        <v>103</v>
      </c>
      <c r="B457" s="74">
        <v>0</v>
      </c>
      <c r="C457" s="74">
        <f t="shared" si="43"/>
        <v>0</v>
      </c>
      <c r="D457" s="230">
        <v>0</v>
      </c>
      <c r="E457" s="230">
        <v>0</v>
      </c>
      <c r="F457" s="74">
        <v>0</v>
      </c>
      <c r="G457" s="130">
        <v>0</v>
      </c>
    </row>
    <row r="458" spans="1:9" ht="16.5" thickTop="1" thickBot="1" x14ac:dyDescent="0.3">
      <c r="A458" s="80" t="s">
        <v>165</v>
      </c>
      <c r="B458" s="74">
        <f>0.33+22.74</f>
        <v>23.069999999999997</v>
      </c>
      <c r="C458" s="74">
        <f t="shared" si="43"/>
        <v>0</v>
      </c>
      <c r="D458" s="230">
        <v>0</v>
      </c>
      <c r="E458" s="230">
        <v>0</v>
      </c>
      <c r="F458" s="74">
        <f t="shared" si="44"/>
        <v>0</v>
      </c>
      <c r="G458" s="130">
        <v>0</v>
      </c>
    </row>
    <row r="459" spans="1:9" ht="16.5" thickTop="1" thickBot="1" x14ac:dyDescent="0.3">
      <c r="A459" s="80" t="s">
        <v>202</v>
      </c>
      <c r="B459" s="74">
        <v>0</v>
      </c>
      <c r="C459" s="74">
        <f t="shared" si="43"/>
        <v>0</v>
      </c>
      <c r="D459" s="230">
        <v>0</v>
      </c>
      <c r="E459" s="230">
        <v>0</v>
      </c>
      <c r="F459" s="74">
        <v>0</v>
      </c>
      <c r="G459" s="130">
        <v>0</v>
      </c>
    </row>
    <row r="460" spans="1:9" ht="16.5" thickTop="1" thickBot="1" x14ac:dyDescent="0.3">
      <c r="A460" s="120" t="s">
        <v>162</v>
      </c>
      <c r="B460" s="121">
        <f>B434+B427</f>
        <v>4872.5199999999995</v>
      </c>
      <c r="C460" s="121">
        <f>C434+C427</f>
        <v>7800</v>
      </c>
      <c r="D460" s="121">
        <f>D434+D427</f>
        <v>7800</v>
      </c>
      <c r="E460" s="121">
        <f>E434+E427</f>
        <v>7979.28</v>
      </c>
      <c r="F460" s="121">
        <f>E460/B460*100</f>
        <v>163.76084654347238</v>
      </c>
      <c r="G460" s="131">
        <f>E460/D460*100</f>
        <v>102.29846153846154</v>
      </c>
    </row>
    <row r="461" spans="1:9" ht="16.5" thickTop="1" thickBot="1" x14ac:dyDescent="0.3">
      <c r="A461" s="15" t="s">
        <v>206</v>
      </c>
      <c r="B461" s="98"/>
      <c r="C461" s="98"/>
      <c r="D461" s="98"/>
      <c r="E461" s="231"/>
      <c r="F461" s="98"/>
      <c r="G461" s="157"/>
    </row>
    <row r="462" spans="1:9" ht="16.5" thickTop="1" thickBot="1" x14ac:dyDescent="0.3">
      <c r="A462" s="65" t="s">
        <v>283</v>
      </c>
      <c r="B462" s="235">
        <v>0</v>
      </c>
      <c r="C462" s="235">
        <v>0</v>
      </c>
      <c r="D462" s="235">
        <v>0</v>
      </c>
      <c r="E462" s="232">
        <v>83.96</v>
      </c>
      <c r="F462" s="82">
        <v>83.96</v>
      </c>
      <c r="G462" s="236">
        <v>83.96</v>
      </c>
    </row>
    <row r="463" spans="1:9" ht="16.5" thickTop="1" thickBot="1" x14ac:dyDescent="0.3">
      <c r="A463" s="65" t="s">
        <v>284</v>
      </c>
      <c r="B463" s="235">
        <v>0</v>
      </c>
      <c r="C463" s="235">
        <v>0</v>
      </c>
      <c r="D463" s="235">
        <v>0</v>
      </c>
      <c r="E463" s="232">
        <v>650</v>
      </c>
      <c r="F463" s="82">
        <v>650</v>
      </c>
      <c r="G463" s="236">
        <v>650</v>
      </c>
    </row>
    <row r="464" spans="1:9" ht="16.5" thickTop="1" thickBot="1" x14ac:dyDescent="0.3">
      <c r="A464" s="65" t="s">
        <v>219</v>
      </c>
      <c r="B464" s="82">
        <v>641</v>
      </c>
      <c r="C464" s="82">
        <f>D464</f>
        <v>600</v>
      </c>
      <c r="D464" s="82">
        <v>600</v>
      </c>
      <c r="E464" s="232">
        <v>0</v>
      </c>
      <c r="F464" s="82">
        <f>E464/B464*100</f>
        <v>0</v>
      </c>
      <c r="G464" s="236">
        <f>E464/D464*100</f>
        <v>0</v>
      </c>
    </row>
    <row r="465" spans="1:276" ht="16.5" thickTop="1" thickBot="1" x14ac:dyDescent="0.3">
      <c r="A465" s="65" t="s">
        <v>125</v>
      </c>
      <c r="B465" s="82">
        <v>23.15</v>
      </c>
      <c r="C465" s="82">
        <f t="shared" ref="C465:C466" si="46">D465</f>
        <v>600</v>
      </c>
      <c r="D465" s="82">
        <v>600</v>
      </c>
      <c r="E465" s="232">
        <v>83.54</v>
      </c>
      <c r="F465" s="82">
        <f>E465/B465*100</f>
        <v>360.86393088552921</v>
      </c>
      <c r="G465" s="236">
        <f>E465/D465*100</f>
        <v>13.923333333333336</v>
      </c>
    </row>
    <row r="466" spans="1:276" ht="16.5" thickTop="1" thickBot="1" x14ac:dyDescent="0.3">
      <c r="A466" s="65" t="s">
        <v>285</v>
      </c>
      <c r="B466" s="82">
        <v>0</v>
      </c>
      <c r="C466" s="82">
        <f t="shared" si="46"/>
        <v>0</v>
      </c>
      <c r="D466" s="82">
        <v>0</v>
      </c>
      <c r="E466" s="232">
        <v>250.25</v>
      </c>
      <c r="F466" s="82">
        <v>250.25</v>
      </c>
      <c r="G466" s="236">
        <v>250.25</v>
      </c>
    </row>
    <row r="467" spans="1:276" ht="16.5" thickTop="1" thickBot="1" x14ac:dyDescent="0.3">
      <c r="A467" s="237" t="s">
        <v>207</v>
      </c>
      <c r="B467" s="121">
        <f>B460+B464+B465</f>
        <v>5536.6699999999992</v>
      </c>
      <c r="C467" s="121">
        <f>C460+C464+C465</f>
        <v>9000</v>
      </c>
      <c r="D467" s="121">
        <f>D460+D464+D465</f>
        <v>9000</v>
      </c>
      <c r="E467" s="121">
        <f>E460+E464+E465+E466+E463+E462</f>
        <v>9047.0299999999988</v>
      </c>
      <c r="F467" s="121">
        <f>E467/B467*100</f>
        <v>163.40200878867623</v>
      </c>
      <c r="G467" s="131">
        <f>E467/D467*100</f>
        <v>100.52255555555554</v>
      </c>
    </row>
    <row r="468" spans="1:276" ht="15.75" thickTop="1" x14ac:dyDescent="0.25">
      <c r="A468" s="1" t="s">
        <v>265</v>
      </c>
      <c r="B468" s="98"/>
      <c r="C468" s="98"/>
      <c r="D468" s="98"/>
      <c r="E468" s="98"/>
      <c r="F468" s="98"/>
    </row>
    <row r="469" spans="1:276" x14ac:dyDescent="0.25">
      <c r="A469" s="1" t="s">
        <v>174</v>
      </c>
      <c r="B469" s="98"/>
      <c r="C469" s="98"/>
      <c r="D469" s="98"/>
      <c r="E469" s="98"/>
      <c r="F469" s="98"/>
    </row>
    <row r="470" spans="1:276" x14ac:dyDescent="0.25">
      <c r="A470" s="1" t="s">
        <v>278</v>
      </c>
      <c r="B470" s="98"/>
      <c r="C470" s="98"/>
      <c r="D470" s="98"/>
      <c r="E470" s="98"/>
      <c r="F470" s="98"/>
    </row>
    <row r="471" spans="1:276" x14ac:dyDescent="0.25">
      <c r="A471" s="122" t="s">
        <v>168</v>
      </c>
      <c r="B471" s="123" t="s">
        <v>215</v>
      </c>
      <c r="C471" s="216" t="s">
        <v>257</v>
      </c>
      <c r="D471" s="123" t="s">
        <v>244</v>
      </c>
      <c r="E471" s="123" t="s">
        <v>245</v>
      </c>
      <c r="F471" s="123" t="s">
        <v>152</v>
      </c>
      <c r="G471" s="123" t="s">
        <v>152</v>
      </c>
    </row>
    <row r="472" spans="1:276" ht="30" x14ac:dyDescent="0.25">
      <c r="A472" s="58">
        <v>1</v>
      </c>
      <c r="B472" s="59">
        <v>2</v>
      </c>
      <c r="C472" s="60">
        <v>3</v>
      </c>
      <c r="D472" s="60">
        <v>4</v>
      </c>
      <c r="E472" s="59">
        <v>5</v>
      </c>
      <c r="F472" s="60" t="s">
        <v>268</v>
      </c>
      <c r="G472" s="59" t="s">
        <v>282</v>
      </c>
    </row>
    <row r="473" spans="1:276" ht="15.75" thickBot="1" x14ac:dyDescent="0.3">
      <c r="A473" s="124" t="s">
        <v>72</v>
      </c>
      <c r="B473" s="125">
        <f>B476</f>
        <v>0</v>
      </c>
      <c r="C473" s="125">
        <f>C476+C474</f>
        <v>5000</v>
      </c>
      <c r="D473" s="125">
        <f>D476+D474</f>
        <v>5000</v>
      </c>
      <c r="E473" s="125">
        <f>E476+E474</f>
        <v>4841.7700000000004</v>
      </c>
      <c r="F473" s="125">
        <v>0</v>
      </c>
      <c r="G473" s="125">
        <f t="shared" ref="G473:G478" si="47">E473/D473*100</f>
        <v>96.835400000000007</v>
      </c>
    </row>
    <row r="474" spans="1:276" s="221" customFormat="1" ht="16.5" thickTop="1" thickBot="1" x14ac:dyDescent="0.3">
      <c r="A474" s="219" t="s">
        <v>279</v>
      </c>
      <c r="B474" s="220">
        <f>B475</f>
        <v>0</v>
      </c>
      <c r="C474" s="220">
        <f>C475</f>
        <v>3000</v>
      </c>
      <c r="D474" s="220">
        <f>D475</f>
        <v>3000</v>
      </c>
      <c r="E474" s="220">
        <f>E475</f>
        <v>4256.8100000000004</v>
      </c>
      <c r="F474" s="220">
        <v>0</v>
      </c>
      <c r="G474" s="220">
        <f>E474/D474*100</f>
        <v>141.89366666666666</v>
      </c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  <c r="IW474"/>
      <c r="IX474"/>
      <c r="IY474"/>
      <c r="IZ474"/>
      <c r="JA474"/>
      <c r="JB474"/>
      <c r="JC474"/>
      <c r="JD474"/>
      <c r="JE474"/>
      <c r="JF474"/>
      <c r="JG474"/>
      <c r="JH474"/>
      <c r="JI474"/>
      <c r="JJ474"/>
      <c r="JK474"/>
      <c r="JL474"/>
      <c r="JM474"/>
      <c r="JN474"/>
      <c r="JO474"/>
      <c r="JP474"/>
    </row>
    <row r="475" spans="1:276" s="218" customFormat="1" ht="16.5" thickTop="1" thickBot="1" x14ac:dyDescent="0.3">
      <c r="A475" s="66" t="s">
        <v>273</v>
      </c>
      <c r="B475" s="238">
        <v>0</v>
      </c>
      <c r="C475" s="238">
        <f>D475</f>
        <v>3000</v>
      </c>
      <c r="D475" s="238">
        <v>3000</v>
      </c>
      <c r="E475" s="238">
        <v>4256.8100000000004</v>
      </c>
      <c r="F475" s="238">
        <v>0</v>
      </c>
      <c r="G475" s="238">
        <f t="shared" si="47"/>
        <v>141.89366666666666</v>
      </c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  <c r="IW475"/>
      <c r="IX475"/>
      <c r="IY475"/>
      <c r="IZ475"/>
      <c r="JA475"/>
      <c r="JB475"/>
      <c r="JC475"/>
      <c r="JD475"/>
      <c r="JE475"/>
      <c r="JF475"/>
      <c r="JG475"/>
      <c r="JH475"/>
      <c r="JI475"/>
      <c r="JJ475"/>
      <c r="JK475"/>
      <c r="JL475"/>
      <c r="JM475"/>
      <c r="JN475"/>
      <c r="JO475"/>
      <c r="JP475"/>
    </row>
    <row r="476" spans="1:276" ht="16.5" thickTop="1" thickBot="1" x14ac:dyDescent="0.3">
      <c r="A476" s="126" t="s">
        <v>85</v>
      </c>
      <c r="B476" s="127">
        <f>B477</f>
        <v>0</v>
      </c>
      <c r="C476" s="127">
        <f>SUM(C477:C478)</f>
        <v>2000</v>
      </c>
      <c r="D476" s="127">
        <f>SUM(D477:D478)</f>
        <v>2000</v>
      </c>
      <c r="E476" s="127">
        <f>SUM(E477:E478)</f>
        <v>584.96</v>
      </c>
      <c r="F476" s="127">
        <v>0</v>
      </c>
      <c r="G476" s="127">
        <f t="shared" si="47"/>
        <v>29.248000000000001</v>
      </c>
    </row>
    <row r="477" spans="1:276" ht="16.5" thickTop="1" thickBot="1" x14ac:dyDescent="0.3">
      <c r="A477" s="65" t="s">
        <v>176</v>
      </c>
      <c r="B477" s="82">
        <v>0</v>
      </c>
      <c r="C477" s="74">
        <v>100</v>
      </c>
      <c r="D477" s="74">
        <v>100</v>
      </c>
      <c r="E477" s="74">
        <v>209.3</v>
      </c>
      <c r="F477" s="74">
        <v>0</v>
      </c>
      <c r="G477" s="74">
        <f t="shared" si="47"/>
        <v>209.3</v>
      </c>
    </row>
    <row r="478" spans="1:276" ht="16.5" thickTop="1" thickBot="1" x14ac:dyDescent="0.3">
      <c r="A478" s="65" t="s">
        <v>280</v>
      </c>
      <c r="B478" s="82">
        <v>0</v>
      </c>
      <c r="C478" s="74">
        <f>D478</f>
        <v>1900</v>
      </c>
      <c r="D478" s="74">
        <v>1900</v>
      </c>
      <c r="E478" s="74">
        <v>375.66</v>
      </c>
      <c r="F478" s="74">
        <v>0</v>
      </c>
      <c r="G478" s="74">
        <f t="shared" si="47"/>
        <v>19.771578947368422</v>
      </c>
    </row>
    <row r="479" spans="1:276" ht="16.5" thickTop="1" thickBot="1" x14ac:dyDescent="0.3">
      <c r="A479" s="85" t="s">
        <v>162</v>
      </c>
      <c r="B479" s="86">
        <f t="shared" ref="B479:D479" si="48">B473</f>
        <v>0</v>
      </c>
      <c r="C479" s="86">
        <f t="shared" si="48"/>
        <v>5000</v>
      </c>
      <c r="D479" s="86">
        <f t="shared" si="48"/>
        <v>5000</v>
      </c>
      <c r="E479" s="86">
        <f>E473</f>
        <v>4841.7700000000004</v>
      </c>
      <c r="F479" s="86">
        <f>F473</f>
        <v>0</v>
      </c>
      <c r="G479" s="86">
        <f>G473</f>
        <v>96.835400000000007</v>
      </c>
    </row>
    <row r="480" spans="1:276" ht="16.5" thickTop="1" thickBot="1" x14ac:dyDescent="0.3">
      <c r="A480" s="15"/>
      <c r="B480" s="98"/>
      <c r="C480" s="98"/>
      <c r="D480" s="98"/>
      <c r="E480" s="98"/>
    </row>
    <row r="481" spans="1:8" ht="16.5" thickTop="1" thickBot="1" x14ac:dyDescent="0.3">
      <c r="A481" s="15"/>
      <c r="B481" s="98"/>
      <c r="C481" s="98"/>
      <c r="D481" s="98"/>
      <c r="E481" s="98"/>
    </row>
    <row r="482" spans="1:8" ht="15.75" thickTop="1" x14ac:dyDescent="0.25">
      <c r="A482" s="1" t="s">
        <v>265</v>
      </c>
      <c r="B482" s="98"/>
      <c r="C482" s="98"/>
      <c r="D482" s="98"/>
      <c r="E482" s="98"/>
    </row>
    <row r="483" spans="1:8" x14ac:dyDescent="0.25">
      <c r="A483" s="1" t="s">
        <v>174</v>
      </c>
      <c r="B483" s="98"/>
      <c r="C483" s="98"/>
      <c r="D483" s="98"/>
      <c r="E483" s="98"/>
    </row>
    <row r="484" spans="1:8" x14ac:dyDescent="0.25">
      <c r="A484" s="1" t="s">
        <v>197</v>
      </c>
      <c r="B484" s="98"/>
      <c r="C484" s="98"/>
      <c r="D484" s="98"/>
      <c r="E484" s="98"/>
    </row>
    <row r="485" spans="1:8" x14ac:dyDescent="0.25">
      <c r="A485" s="132" t="s">
        <v>168</v>
      </c>
      <c r="B485" s="136" t="s">
        <v>215</v>
      </c>
      <c r="C485" s="136" t="s">
        <v>257</v>
      </c>
      <c r="D485" s="136" t="s">
        <v>244</v>
      </c>
      <c r="E485" s="136" t="s">
        <v>245</v>
      </c>
      <c r="F485" s="136" t="s">
        <v>152</v>
      </c>
      <c r="G485" s="136" t="s">
        <v>152</v>
      </c>
    </row>
    <row r="486" spans="1:8" ht="30" x14ac:dyDescent="0.25">
      <c r="A486" s="133">
        <v>1</v>
      </c>
      <c r="B486" s="134">
        <v>2</v>
      </c>
      <c r="C486" s="135">
        <v>3</v>
      </c>
      <c r="D486" s="135">
        <v>4</v>
      </c>
      <c r="E486" s="134">
        <v>5</v>
      </c>
      <c r="F486" s="135" t="s">
        <v>268</v>
      </c>
      <c r="G486" s="134" t="s">
        <v>269</v>
      </c>
    </row>
    <row r="487" spans="1:8" ht="15.75" thickBot="1" x14ac:dyDescent="0.3">
      <c r="A487" s="137" t="s">
        <v>72</v>
      </c>
      <c r="B487" s="138">
        <f t="shared" ref="B487:F488" si="49">B488</f>
        <v>0</v>
      </c>
      <c r="C487" s="138">
        <f t="shared" si="49"/>
        <v>0</v>
      </c>
      <c r="D487" s="138">
        <f t="shared" si="49"/>
        <v>0</v>
      </c>
      <c r="E487" s="138">
        <v>0</v>
      </c>
      <c r="F487" s="138">
        <f t="shared" si="49"/>
        <v>0</v>
      </c>
      <c r="G487" s="138">
        <v>0</v>
      </c>
    </row>
    <row r="488" spans="1:8" ht="16.5" thickTop="1" thickBot="1" x14ac:dyDescent="0.3">
      <c r="A488" s="120" t="s">
        <v>85</v>
      </c>
      <c r="B488" s="121">
        <f t="shared" si="49"/>
        <v>0</v>
      </c>
      <c r="C488" s="121">
        <f t="shared" si="49"/>
        <v>0</v>
      </c>
      <c r="D488" s="121">
        <f t="shared" si="49"/>
        <v>0</v>
      </c>
      <c r="E488" s="121">
        <v>0</v>
      </c>
      <c r="F488" s="121">
        <f t="shared" si="49"/>
        <v>0</v>
      </c>
      <c r="G488" s="121">
        <v>0</v>
      </c>
    </row>
    <row r="489" spans="1:8" ht="16.5" thickTop="1" thickBot="1" x14ac:dyDescent="0.3">
      <c r="A489" s="15" t="s">
        <v>196</v>
      </c>
      <c r="B489" s="7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</row>
    <row r="490" spans="1:8" ht="16.5" thickTop="1" thickBot="1" x14ac:dyDescent="0.3">
      <c r="A490" s="139" t="s">
        <v>162</v>
      </c>
      <c r="B490" s="140">
        <f>B487</f>
        <v>0</v>
      </c>
      <c r="C490" s="140">
        <f>C487</f>
        <v>0</v>
      </c>
      <c r="D490" s="140"/>
      <c r="E490" s="140">
        <f>E487</f>
        <v>0</v>
      </c>
      <c r="F490" s="140"/>
      <c r="G490" s="140">
        <f>G487</f>
        <v>0</v>
      </c>
    </row>
    <row r="491" spans="1:8" ht="16.5" thickTop="1" x14ac:dyDescent="0.25">
      <c r="A491" s="100" t="s">
        <v>181</v>
      </c>
      <c r="B491" s="103">
        <f>+B344+B479+B490+B372+B420+B467</f>
        <v>351226.40999999992</v>
      </c>
      <c r="C491" s="103">
        <v>779800</v>
      </c>
      <c r="D491" s="103">
        <v>779800</v>
      </c>
      <c r="E491" s="103">
        <v>599234.55000000005</v>
      </c>
      <c r="F491" s="103">
        <f>E491/B491*100</f>
        <v>170.61204195891767</v>
      </c>
      <c r="G491" s="103">
        <f>E491/D491*100</f>
        <v>76.844646063093109</v>
      </c>
    </row>
    <row r="492" spans="1:8" ht="15.75" x14ac:dyDescent="0.25">
      <c r="A492" s="100"/>
      <c r="B492" s="103"/>
      <c r="C492" s="103"/>
      <c r="D492" s="103"/>
      <c r="E492" s="103"/>
      <c r="F492" s="103"/>
      <c r="G492" s="103"/>
    </row>
    <row r="493" spans="1:8" x14ac:dyDescent="0.25">
      <c r="B493" s="7"/>
      <c r="D493" s="7"/>
    </row>
    <row r="494" spans="1:8" x14ac:dyDescent="0.25">
      <c r="A494" s="1" t="s">
        <v>293</v>
      </c>
      <c r="B494" s="7"/>
      <c r="D494" s="7"/>
    </row>
    <row r="495" spans="1:8" ht="60" x14ac:dyDescent="0.25">
      <c r="A495" s="243" t="s">
        <v>294</v>
      </c>
      <c r="B495" s="245" t="s">
        <v>295</v>
      </c>
      <c r="C495" s="244" t="s">
        <v>296</v>
      </c>
      <c r="D495" s="246" t="s">
        <v>297</v>
      </c>
      <c r="E495" s="243" t="s">
        <v>244</v>
      </c>
      <c r="F495" s="244" t="s">
        <v>298</v>
      </c>
      <c r="G495" s="243" t="s">
        <v>152</v>
      </c>
      <c r="H495" s="243" t="s">
        <v>299</v>
      </c>
    </row>
    <row r="496" spans="1:8" ht="30" x14ac:dyDescent="0.25">
      <c r="A496" s="247" t="s">
        <v>300</v>
      </c>
      <c r="B496" s="248" t="s">
        <v>303</v>
      </c>
      <c r="C496" s="2">
        <f>C497</f>
        <v>351226.41</v>
      </c>
      <c r="D496" s="2">
        <v>779800</v>
      </c>
      <c r="E496" s="2">
        <v>779800</v>
      </c>
      <c r="F496" s="2">
        <f>F497</f>
        <v>599234.55000000005</v>
      </c>
      <c r="G496" s="198">
        <f>Tablica1[[#This Row],[OSTVARENJE / IZVRŠENJE 2024]]/Tablica1[[#This Row],[OSTVARENJE /IZVRŠENJE 2023]]*100</f>
        <v>170.61204195891764</v>
      </c>
      <c r="H496" s="198">
        <f>Tablica1[[#This Row],[OSTVARENJE / IZVRŠENJE 2024]]/Tablica1[[#This Row],[TEKUĆI PLAN]]*100</f>
        <v>76.844646063093109</v>
      </c>
    </row>
    <row r="497" spans="1:8" x14ac:dyDescent="0.25">
      <c r="A497" s="247" t="s">
        <v>301</v>
      </c>
      <c r="B497" s="5" t="s">
        <v>304</v>
      </c>
      <c r="C497" s="5">
        <f>C498</f>
        <v>351226.41</v>
      </c>
      <c r="D497" s="5">
        <v>779800</v>
      </c>
      <c r="E497" s="5">
        <v>779800</v>
      </c>
      <c r="F497" s="5">
        <f>F498</f>
        <v>599234.55000000005</v>
      </c>
      <c r="G497" s="249">
        <f>Tablica1[[#This Row],[OSTVARENJE / IZVRŠENJE 2024]]/Tablica1[[#This Row],[OSTVARENJE /IZVRŠENJE 2023]]*100</f>
        <v>170.61204195891764</v>
      </c>
      <c r="H497" s="249">
        <f>Tablica1[[#This Row],[OSTVARENJE / IZVRŠENJE 2024]]/Tablica1[[#This Row],[TEKUĆI PLAN]]*100</f>
        <v>76.844646063093109</v>
      </c>
    </row>
    <row r="498" spans="1:8" ht="75" x14ac:dyDescent="0.25">
      <c r="A498" s="247" t="s">
        <v>302</v>
      </c>
      <c r="B498" s="250" t="s">
        <v>305</v>
      </c>
      <c r="C498" s="5">
        <v>351226.41</v>
      </c>
      <c r="D498" s="5">
        <v>779800</v>
      </c>
      <c r="E498" s="5">
        <v>779800</v>
      </c>
      <c r="F498" s="5">
        <v>599234.55000000005</v>
      </c>
      <c r="G498" s="249">
        <f>Tablica1[[#This Row],[OSTVARENJE / IZVRŠENJE 2024]]/Tablica1[[#This Row],[OSTVARENJE /IZVRŠENJE 2023]]*100</f>
        <v>170.61204195891764</v>
      </c>
      <c r="H498" s="249">
        <f>Tablica1[[#This Row],[OSTVARENJE / IZVRŠENJE 2024]]/Tablica1[[#This Row],[TEKUĆI PLAN]]*100</f>
        <v>76.844646063093109</v>
      </c>
    </row>
    <row r="499" spans="1:8" x14ac:dyDescent="0.25">
      <c r="A499" t="s">
        <v>286</v>
      </c>
      <c r="B499" s="7"/>
      <c r="C499" s="7"/>
      <c r="D499" s="7"/>
      <c r="E499" s="7"/>
    </row>
    <row r="501" spans="1:8" x14ac:dyDescent="0.25">
      <c r="E501" s="7"/>
    </row>
    <row r="502" spans="1:8" x14ac:dyDescent="0.25">
      <c r="A502" t="s">
        <v>183</v>
      </c>
    </row>
    <row r="503" spans="1:8" x14ac:dyDescent="0.25">
      <c r="A503" s="1" t="s">
        <v>184</v>
      </c>
    </row>
    <row r="504" spans="1:8" x14ac:dyDescent="0.25">
      <c r="A504" s="1" t="s">
        <v>185</v>
      </c>
    </row>
    <row r="509" spans="1:8" x14ac:dyDescent="0.25">
      <c r="F509" s="1" t="s">
        <v>186</v>
      </c>
    </row>
    <row r="510" spans="1:8" x14ac:dyDescent="0.25">
      <c r="F510" s="1" t="s">
        <v>187</v>
      </c>
    </row>
  </sheetData>
  <mergeCells count="11">
    <mergeCell ref="A5:F5"/>
    <mergeCell ref="A6:F6"/>
    <mergeCell ref="A7:F7"/>
    <mergeCell ref="A169:E169"/>
    <mergeCell ref="A170:E170"/>
    <mergeCell ref="A227:E227"/>
    <mergeCell ref="A228:F229"/>
    <mergeCell ref="A171:F171"/>
    <mergeCell ref="A28:F28"/>
    <mergeCell ref="A29:F29"/>
    <mergeCell ref="A30:F30"/>
  </mergeCells>
  <phoneticPr fontId="1" type="noConversion"/>
  <pageMargins left="0.25" right="0.25" top="0.75" bottom="0.75" header="0.3" footer="0.3"/>
  <pageSetup paperSize="9" scale="32" fitToHeight="0" orientation="portrait" horizontalDpi="4294967293" r:id="rId1"/>
  <ignoredErrors>
    <ignoredError sqref="B175:E175 B182:E182 B188:E188 E58 E63 F150:G150 B194 D203:E203 B334 B293 B391 D194:E194" formulaRange="1"/>
    <ignoredError sqref="F93:G93 C13:G20 F12:G12 F10:G10 B15:B20 B24 E24" unlockedFormula="1"/>
    <ignoredError sqref="E71 C440 E92 E94 E310 C144 F175 F237 F341 F275:F276 G394 F393 E417 F420 F432 F491 F99:F100 F105 F78 F122 F124 F132 F143 F149 C255 C334 C331:C332 C391 C395 F35 F58 D89 C93:C94 C112 C122 C124 C160:C162 C238 C240 C248 C362 C385:C386 C405" formula="1"/>
    <ignoredError sqref="F94:G94" formula="1" unlockedFormula="1"/>
    <ignoredError sqref="A496:A498" numberStoredAsText="1"/>
    <ignoredError sqref="B12 C12:D12 E12" formulaRange="1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POGON_IZVRŠENJE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Bokor</dc:creator>
  <cp:lastModifiedBy>Graziella  Bokor</cp:lastModifiedBy>
  <cp:lastPrinted>2024-03-25T10:30:41Z</cp:lastPrinted>
  <dcterms:created xsi:type="dcterms:W3CDTF">2021-03-12T10:05:10Z</dcterms:created>
  <dcterms:modified xsi:type="dcterms:W3CDTF">2025-03-24T18:22:01Z</dcterms:modified>
  <cp:contentStatus/>
</cp:coreProperties>
</file>