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/>
  <mc:AlternateContent xmlns:mc="http://schemas.openxmlformats.org/markup-compatibility/2006">
    <mc:Choice Requires="x15">
      <x15ac:absPath xmlns:x15ac="http://schemas.microsoft.com/office/spreadsheetml/2010/11/ac" url="C:\Users\Grace\Desktop\IZVRŠENJE1_6\2025\"/>
    </mc:Choice>
  </mc:AlternateContent>
  <xr:revisionPtr revIDLastSave="0" documentId="13_ncr:1_{01A50EAD-B817-471B-A114-C9C29A93C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GON_IZVRŠENJE 2024_30_6" sheetId="1" r:id="rId1"/>
    <sheet name="List1" sheetId="2" r:id="rId2"/>
  </sheets>
  <calcPr calcId="191028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5" i="1" l="1"/>
  <c r="E361" i="1"/>
  <c r="D321" i="1"/>
  <c r="E269" i="1"/>
  <c r="E205" i="1"/>
  <c r="E204" i="1"/>
  <c r="E197" i="1"/>
  <c r="D99" i="1"/>
  <c r="D89" i="1" s="1"/>
  <c r="D176" i="1"/>
  <c r="D16" i="1"/>
  <c r="D13" i="1"/>
  <c r="E11" i="1"/>
  <c r="E13" i="1"/>
  <c r="C477" i="1"/>
  <c r="E467" i="1"/>
  <c r="E448" i="1"/>
  <c r="D448" i="1"/>
  <c r="C448" i="1"/>
  <c r="D466" i="1"/>
  <c r="D469" i="1" s="1"/>
  <c r="D467" i="1"/>
  <c r="B448" i="1"/>
  <c r="C397" i="1"/>
  <c r="E412" i="1"/>
  <c r="C403" i="1"/>
  <c r="C407" i="1"/>
  <c r="C432" i="1" s="1"/>
  <c r="C435" i="1" s="1"/>
  <c r="C417" i="1"/>
  <c r="C467" i="1"/>
  <c r="C469" i="1" s="1"/>
  <c r="B467" i="1"/>
  <c r="B469" i="1" s="1"/>
  <c r="D456" i="1"/>
  <c r="D455" i="1" s="1"/>
  <c r="D460" i="1" s="1"/>
  <c r="C456" i="1"/>
  <c r="C455" i="1" s="1"/>
  <c r="C460" i="1" s="1"/>
  <c r="D447" i="1"/>
  <c r="E447" i="1" s="1"/>
  <c r="E446" i="1"/>
  <c r="E444" i="1"/>
  <c r="D444" i="1"/>
  <c r="D441" i="1" s="1"/>
  <c r="E445" i="1"/>
  <c r="E443" i="1"/>
  <c r="D442" i="1"/>
  <c r="E442" i="1" s="1"/>
  <c r="C442" i="1"/>
  <c r="C444" i="1"/>
  <c r="C441" i="1" s="1"/>
  <c r="C447" i="1" s="1"/>
  <c r="B444" i="1"/>
  <c r="B441" i="1" s="1"/>
  <c r="B447" i="1" s="1"/>
  <c r="B442" i="1"/>
  <c r="D180" i="1"/>
  <c r="D185" i="1" s="1"/>
  <c r="D417" i="1"/>
  <c r="E426" i="1"/>
  <c r="E425" i="1"/>
  <c r="E422" i="1"/>
  <c r="E424" i="1"/>
  <c r="E421" i="1"/>
  <c r="E420" i="1"/>
  <c r="E419" i="1"/>
  <c r="E418" i="1"/>
  <c r="E414" i="1"/>
  <c r="E413" i="1"/>
  <c r="D412" i="1"/>
  <c r="D408" i="1"/>
  <c r="D407" i="1" s="1"/>
  <c r="E409" i="1"/>
  <c r="E434" i="1"/>
  <c r="C412" i="1"/>
  <c r="C408" i="1"/>
  <c r="C404" i="1"/>
  <c r="B407" i="1"/>
  <c r="B408" i="1"/>
  <c r="B412" i="1"/>
  <c r="B417" i="1"/>
  <c r="E417" i="1" s="1"/>
  <c r="D375" i="1"/>
  <c r="E375" i="1" s="1"/>
  <c r="E383" i="1"/>
  <c r="D392" i="1"/>
  <c r="E381" i="1"/>
  <c r="E377" i="1"/>
  <c r="E379" i="1"/>
  <c r="E376" i="1"/>
  <c r="C386" i="1"/>
  <c r="C375" i="1"/>
  <c r="C368" i="1"/>
  <c r="C370" i="1"/>
  <c r="D370" i="1"/>
  <c r="D368" i="1"/>
  <c r="B375" i="1"/>
  <c r="B384" i="1"/>
  <c r="B370" i="1"/>
  <c r="B368" i="1"/>
  <c r="C392" i="1"/>
  <c r="B392" i="1"/>
  <c r="B386" i="1"/>
  <c r="E386" i="1" s="1"/>
  <c r="E385" i="1"/>
  <c r="D384" i="1"/>
  <c r="E384" i="1" s="1"/>
  <c r="C384" i="1"/>
  <c r="E369" i="1"/>
  <c r="D357" i="1"/>
  <c r="E353" i="1"/>
  <c r="D351" i="1"/>
  <c r="C351" i="1"/>
  <c r="D349" i="1"/>
  <c r="E349" i="1" s="1"/>
  <c r="E350" i="1"/>
  <c r="D340" i="1"/>
  <c r="E340" i="1" s="1"/>
  <c r="E348" i="1"/>
  <c r="E346" i="1"/>
  <c r="D335" i="1"/>
  <c r="D333" i="1"/>
  <c r="E334" i="1"/>
  <c r="C335" i="1"/>
  <c r="C357" i="1"/>
  <c r="C349" i="1"/>
  <c r="C346" i="1"/>
  <c r="C340" i="1" s="1"/>
  <c r="C333" i="1"/>
  <c r="E330" i="1"/>
  <c r="D328" i="1"/>
  <c r="D327" i="1" s="1"/>
  <c r="C330" i="1"/>
  <c r="C328" i="1"/>
  <c r="C327" i="1" s="1"/>
  <c r="B335" i="1"/>
  <c r="B357" i="1"/>
  <c r="B349" i="1"/>
  <c r="B351" i="1"/>
  <c r="B340" i="1"/>
  <c r="B333" i="1"/>
  <c r="B330" i="1"/>
  <c r="B328" i="1"/>
  <c r="B327" i="1" s="1"/>
  <c r="D309" i="1"/>
  <c r="E314" i="1"/>
  <c r="E313" i="1"/>
  <c r="E312" i="1"/>
  <c r="E305" i="1"/>
  <c r="D303" i="1"/>
  <c r="D304" i="1"/>
  <c r="D318" i="1"/>
  <c r="D317" i="1" s="1"/>
  <c r="C318" i="1"/>
  <c r="C317" i="1" s="1"/>
  <c r="C309" i="1"/>
  <c r="C307" i="1"/>
  <c r="C306" i="1" s="1"/>
  <c r="C304" i="1"/>
  <c r="C303" i="1" s="1"/>
  <c r="B318" i="1"/>
  <c r="B317" i="1" s="1"/>
  <c r="B309" i="1"/>
  <c r="E309" i="1" s="1"/>
  <c r="C466" i="1" l="1"/>
  <c r="B466" i="1"/>
  <c r="D432" i="1"/>
  <c r="E407" i="1"/>
  <c r="E441" i="1"/>
  <c r="E333" i="1"/>
  <c r="B332" i="1"/>
  <c r="B361" i="1" s="1"/>
  <c r="C332" i="1"/>
  <c r="E408" i="1"/>
  <c r="C361" i="1"/>
  <c r="C320" i="1"/>
  <c r="D320" i="1"/>
  <c r="E351" i="1"/>
  <c r="D332" i="1"/>
  <c r="E368" i="1"/>
  <c r="B304" i="1"/>
  <c r="E296" i="1"/>
  <c r="E295" i="1"/>
  <c r="E294" i="1"/>
  <c r="E293" i="1"/>
  <c r="E292" i="1"/>
  <c r="E291" i="1"/>
  <c r="E290" i="1"/>
  <c r="D289" i="1"/>
  <c r="B289" i="1"/>
  <c r="B283" i="1"/>
  <c r="E288" i="1"/>
  <c r="E287" i="1"/>
  <c r="D286" i="1"/>
  <c r="E286" i="1" s="1"/>
  <c r="C286" i="1"/>
  <c r="B286" i="1"/>
  <c r="D283" i="1"/>
  <c r="E284" i="1"/>
  <c r="C289" i="1"/>
  <c r="C283" i="1"/>
  <c r="E266" i="1"/>
  <c r="E264" i="1"/>
  <c r="E263" i="1"/>
  <c r="E259" i="1"/>
  <c r="E258" i="1"/>
  <c r="E257" i="1"/>
  <c r="E256" i="1"/>
  <c r="E255" i="1"/>
  <c r="E254" i="1"/>
  <c r="E253" i="1"/>
  <c r="E252" i="1"/>
  <c r="E251" i="1"/>
  <c r="E273" i="1"/>
  <c r="E272" i="1"/>
  <c r="D271" i="1"/>
  <c r="D270" i="1" s="1"/>
  <c r="E248" i="1"/>
  <c r="E247" i="1"/>
  <c r="E246" i="1"/>
  <c r="E245" i="1"/>
  <c r="E244" i="1"/>
  <c r="E241" i="1"/>
  <c r="E240" i="1"/>
  <c r="D262" i="1"/>
  <c r="D250" i="1"/>
  <c r="E250" i="1" s="1"/>
  <c r="D238" i="1"/>
  <c r="D243" i="1"/>
  <c r="E249" i="1"/>
  <c r="C271" i="1"/>
  <c r="C270" i="1" s="1"/>
  <c r="C262" i="1"/>
  <c r="C250" i="1"/>
  <c r="C238" i="1"/>
  <c r="C243" i="1"/>
  <c r="B262" i="1"/>
  <c r="B250" i="1"/>
  <c r="B243" i="1"/>
  <c r="B238" i="1"/>
  <c r="B271" i="1"/>
  <c r="C231" i="1"/>
  <c r="D435" i="1" l="1"/>
  <c r="E262" i="1"/>
  <c r="C282" i="1"/>
  <c r="C297" i="1" s="1"/>
  <c r="E238" i="1"/>
  <c r="E289" i="1"/>
  <c r="E283" i="1"/>
  <c r="D282" i="1"/>
  <c r="D297" i="1" s="1"/>
  <c r="E271" i="1"/>
  <c r="B282" i="1"/>
  <c r="B297" i="1" s="1"/>
  <c r="D361" i="1"/>
  <c r="E332" i="1"/>
  <c r="B303" i="1"/>
  <c r="E304" i="1"/>
  <c r="E243" i="1"/>
  <c r="E236" i="1"/>
  <c r="E234" i="1"/>
  <c r="E232" i="1"/>
  <c r="D233" i="1"/>
  <c r="D235" i="1"/>
  <c r="E235" i="1" s="1"/>
  <c r="D231" i="1"/>
  <c r="B231" i="1"/>
  <c r="B233" i="1"/>
  <c r="C235" i="1"/>
  <c r="C233" i="1"/>
  <c r="E217" i="1"/>
  <c r="E216" i="1"/>
  <c r="D218" i="1"/>
  <c r="D220" i="1" s="1"/>
  <c r="B212" i="1"/>
  <c r="D212" i="1"/>
  <c r="E201" i="1"/>
  <c r="C200" i="1"/>
  <c r="D200" i="1"/>
  <c r="E183" i="1"/>
  <c r="E181" i="1"/>
  <c r="E176" i="1"/>
  <c r="E175" i="1"/>
  <c r="E174" i="1"/>
  <c r="D173" i="1"/>
  <c r="E189" i="1"/>
  <c r="E195" i="1"/>
  <c r="C192" i="1"/>
  <c r="D192" i="1"/>
  <c r="D198" i="1" s="1"/>
  <c r="E187" i="1"/>
  <c r="D186" i="1"/>
  <c r="D191" i="1" s="1"/>
  <c r="B186" i="1"/>
  <c r="C186" i="1"/>
  <c r="E186" i="1" s="1"/>
  <c r="C180" i="1"/>
  <c r="E180" i="1" s="1"/>
  <c r="C173" i="1"/>
  <c r="B218" i="1"/>
  <c r="B220" i="1" s="1"/>
  <c r="B200" i="1"/>
  <c r="B206" i="1" s="1"/>
  <c r="B180" i="1"/>
  <c r="B173" i="1"/>
  <c r="C71" i="1"/>
  <c r="C76" i="1"/>
  <c r="C75" i="1" s="1"/>
  <c r="D158" i="1"/>
  <c r="D152" i="1"/>
  <c r="E157" i="1"/>
  <c r="E156" i="1"/>
  <c r="E155" i="1"/>
  <c r="D122" i="1"/>
  <c r="E123" i="1"/>
  <c r="D112" i="1"/>
  <c r="D135" i="1"/>
  <c r="D132" i="1" s="1"/>
  <c r="E138" i="1"/>
  <c r="E136" i="1"/>
  <c r="D124" i="1"/>
  <c r="E131" i="1"/>
  <c r="E129" i="1"/>
  <c r="E128" i="1"/>
  <c r="E127" i="1"/>
  <c r="E126" i="1"/>
  <c r="E125" i="1"/>
  <c r="E121" i="1"/>
  <c r="E113" i="1"/>
  <c r="E120" i="1"/>
  <c r="E119" i="1"/>
  <c r="E114" i="1"/>
  <c r="E115" i="1"/>
  <c r="E116" i="1"/>
  <c r="E117" i="1"/>
  <c r="E118" i="1"/>
  <c r="E97" i="1"/>
  <c r="E110" i="1"/>
  <c r="E111" i="1"/>
  <c r="C93" i="1"/>
  <c r="C100" i="1"/>
  <c r="C163" i="1"/>
  <c r="C162" i="1" s="1"/>
  <c r="C145" i="1"/>
  <c r="C144" i="1" s="1"/>
  <c r="C152" i="1"/>
  <c r="C135" i="1"/>
  <c r="C124" i="1"/>
  <c r="C122" i="1"/>
  <c r="C112" i="1"/>
  <c r="E109" i="1"/>
  <c r="E108" i="1"/>
  <c r="E107" i="1"/>
  <c r="D105" i="1"/>
  <c r="C105" i="1"/>
  <c r="E106" i="1"/>
  <c r="E103" i="1"/>
  <c r="E102" i="1"/>
  <c r="E101" i="1"/>
  <c r="C91" i="1"/>
  <c r="C95" i="1"/>
  <c r="E92" i="1"/>
  <c r="E78" i="1"/>
  <c r="E77" i="1"/>
  <c r="D100" i="1"/>
  <c r="D95" i="1"/>
  <c r="D93" i="1"/>
  <c r="E93" i="1" s="1"/>
  <c r="E94" i="1"/>
  <c r="D91" i="1"/>
  <c r="D36" i="1"/>
  <c r="E76" i="1"/>
  <c r="D76" i="1"/>
  <c r="D75" i="1" s="1"/>
  <c r="D178" i="1" l="1"/>
  <c r="D172" i="1"/>
  <c r="D207" i="1"/>
  <c r="D205" i="1"/>
  <c r="E297" i="1"/>
  <c r="E105" i="1"/>
  <c r="E173" i="1"/>
  <c r="C230" i="1"/>
  <c r="D230" i="1"/>
  <c r="E282" i="1"/>
  <c r="E112" i="1"/>
  <c r="C90" i="1"/>
  <c r="B320" i="1"/>
  <c r="E303" i="1"/>
  <c r="E91" i="1"/>
  <c r="E152" i="1"/>
  <c r="E192" i="1"/>
  <c r="E231" i="1"/>
  <c r="B230" i="1"/>
  <c r="E200" i="1"/>
  <c r="E233" i="1"/>
  <c r="E122" i="1"/>
  <c r="C99" i="1"/>
  <c r="E124" i="1"/>
  <c r="E75" i="1"/>
  <c r="E100" i="1"/>
  <c r="E95" i="1"/>
  <c r="E135" i="1"/>
  <c r="E132" i="1" s="1"/>
  <c r="D90" i="1"/>
  <c r="E230" i="1" l="1"/>
  <c r="E99" i="1"/>
  <c r="E90" i="1"/>
  <c r="D84" i="1" l="1"/>
  <c r="D83" i="1" s="1"/>
  <c r="B84" i="1"/>
  <c r="B83" i="1" s="1"/>
  <c r="C84" i="1"/>
  <c r="E72" i="1"/>
  <c r="D71" i="1"/>
  <c r="D70" i="1" s="1"/>
  <c r="E67" i="1"/>
  <c r="D63" i="1"/>
  <c r="C63" i="1"/>
  <c r="C57" i="1" s="1"/>
  <c r="E37" i="1"/>
  <c r="E47" i="1"/>
  <c r="D52" i="1"/>
  <c r="D51" i="1" s="1"/>
  <c r="D46" i="1"/>
  <c r="B36" i="1"/>
  <c r="C54" i="1"/>
  <c r="B105" i="1"/>
  <c r="B112" i="1"/>
  <c r="B100" i="1"/>
  <c r="C36" i="1"/>
  <c r="C46" i="1"/>
  <c r="B46" i="1"/>
  <c r="E15" i="1"/>
  <c r="E14" i="1"/>
  <c r="C13" i="1"/>
  <c r="C16" i="1"/>
  <c r="E71" i="1" l="1"/>
  <c r="E70" i="1" s="1"/>
  <c r="E63" i="1"/>
  <c r="E57" i="1" s="1"/>
  <c r="E36" i="1"/>
  <c r="E16" i="1"/>
  <c r="D57" i="1"/>
  <c r="E46" i="1"/>
  <c r="D17" i="1"/>
  <c r="D25" i="1" s="1"/>
  <c r="B16" i="1"/>
  <c r="B13" i="1"/>
  <c r="E319" i="1"/>
  <c r="B270" i="1"/>
  <c r="E270" i="1" s="1"/>
  <c r="B456" i="1"/>
  <c r="B455" i="1" s="1"/>
  <c r="B460" i="1" s="1"/>
  <c r="E163" i="1"/>
  <c r="E158" i="1"/>
  <c r="C158" i="1"/>
  <c r="B158" i="1"/>
  <c r="D145" i="1"/>
  <c r="E141" i="1"/>
  <c r="C212" i="1"/>
  <c r="B163" i="1"/>
  <c r="B162" i="1" s="1"/>
  <c r="B142" i="1"/>
  <c r="B141" i="1" s="1"/>
  <c r="C142" i="1"/>
  <c r="C141" i="1" s="1"/>
  <c r="D142" i="1"/>
  <c r="D141" i="1" s="1"/>
  <c r="B144" i="1"/>
  <c r="E320" i="1" l="1"/>
  <c r="B17" i="1"/>
  <c r="E469" i="1"/>
  <c r="E318" i="1"/>
  <c r="E466" i="1"/>
  <c r="D147" i="1"/>
  <c r="D140" i="1" s="1"/>
  <c r="D165" i="1" s="1"/>
  <c r="E49" i="1"/>
  <c r="E21" i="1"/>
  <c r="B404" i="1"/>
  <c r="B403" i="1" s="1"/>
  <c r="B192" i="1"/>
  <c r="B52" i="1"/>
  <c r="B51" i="1" s="1"/>
  <c r="B124" i="1"/>
  <c r="C83" i="1"/>
  <c r="C52" i="1"/>
  <c r="C51" i="1" s="1"/>
  <c r="D49" i="1"/>
  <c r="D35" i="1" s="1"/>
  <c r="D34" i="1" s="1"/>
  <c r="C49" i="1"/>
  <c r="C35" i="1" s="1"/>
  <c r="B49" i="1"/>
  <c r="D260" i="1"/>
  <c r="D237" i="1" s="1"/>
  <c r="D275" i="1" s="1"/>
  <c r="C260" i="1"/>
  <c r="C237" i="1" s="1"/>
  <c r="B260" i="1"/>
  <c r="B237" i="1" s="1"/>
  <c r="B275" i="1" s="1"/>
  <c r="B321" i="1" s="1"/>
  <c r="B191" i="1"/>
  <c r="B95" i="1"/>
  <c r="B76" i="1"/>
  <c r="B75" i="1" s="1"/>
  <c r="B152" i="1"/>
  <c r="B122" i="1"/>
  <c r="C208" i="1"/>
  <c r="C172" i="1" s="1"/>
  <c r="E172" i="1" s="1"/>
  <c r="B208" i="1"/>
  <c r="C160" i="1"/>
  <c r="B160" i="1"/>
  <c r="C148" i="1"/>
  <c r="B148" i="1"/>
  <c r="B135" i="1"/>
  <c r="C133" i="1"/>
  <c r="C132" i="1" s="1"/>
  <c r="C89" i="1" s="1"/>
  <c r="B133" i="1"/>
  <c r="B93" i="1"/>
  <c r="B91" i="1"/>
  <c r="C81" i="1"/>
  <c r="C80" i="1" s="1"/>
  <c r="B81" i="1"/>
  <c r="B80" i="1" s="1"/>
  <c r="C73" i="1"/>
  <c r="C70" i="1" s="1"/>
  <c r="C34" i="1" s="1"/>
  <c r="B73" i="1"/>
  <c r="B71" i="1"/>
  <c r="B63" i="1"/>
  <c r="B57" i="1" s="1"/>
  <c r="B39" i="1"/>
  <c r="D21" i="1"/>
  <c r="C21" i="1"/>
  <c r="B21" i="1"/>
  <c r="B432" i="1" l="1"/>
  <c r="E34" i="1"/>
  <c r="B99" i="1"/>
  <c r="E237" i="1"/>
  <c r="E275" i="1"/>
  <c r="B35" i="1"/>
  <c r="B34" i="1" s="1"/>
  <c r="B172" i="1"/>
  <c r="D87" i="1"/>
  <c r="C147" i="1"/>
  <c r="C140" i="1" s="1"/>
  <c r="C165" i="1" s="1"/>
  <c r="E165" i="1" s="1"/>
  <c r="C87" i="1"/>
  <c r="E89" i="1"/>
  <c r="E35" i="1"/>
  <c r="E317" i="1"/>
  <c r="C275" i="1"/>
  <c r="C321" i="1" s="1"/>
  <c r="B90" i="1"/>
  <c r="C17" i="1"/>
  <c r="B147" i="1"/>
  <c r="B140" i="1" s="1"/>
  <c r="B132" i="1"/>
  <c r="C191" i="1"/>
  <c r="B70" i="1"/>
  <c r="B435" i="1" l="1"/>
  <c r="E435" i="1" s="1"/>
  <c r="E432" i="1"/>
  <c r="E87" i="1"/>
  <c r="E147" i="1"/>
  <c r="E140" i="1"/>
  <c r="B89" i="1"/>
  <c r="B165" i="1" s="1"/>
  <c r="B87" i="1"/>
  <c r="E144" i="1" l="1"/>
  <c r="B477" i="1"/>
  <c r="B470" i="1"/>
  <c r="B396" i="1"/>
  <c r="B397" i="1"/>
  <c r="B367" i="1"/>
  <c r="E397" i="1"/>
  <c r="R207" i="1"/>
  <c r="R207" i="1" a="1"/>
  <c r="E367" i="1"/>
  <c r="E470" i="1"/>
  <c r="D470" i="1"/>
  <c r="D477" i="1"/>
  <c r="E477" i="1"/>
  <c r="D397" i="1"/>
  <c r="D367" i="1"/>
  <c r="D396" i="1"/>
  <c r="E396" i="1"/>
</calcChain>
</file>

<file path=xl/sharedStrings.xml><?xml version="1.0" encoding="utf-8"?>
<sst xmlns="http://schemas.openxmlformats.org/spreadsheetml/2006/main" count="531" uniqueCount="284">
  <si>
    <t>POGON -Zagrebački centar za nezavisnu kulturu i mlade</t>
  </si>
  <si>
    <t>Kneza Mislava 11,10000 Zagreb</t>
  </si>
  <si>
    <t>OIB: 33610682592</t>
  </si>
  <si>
    <t>Proračunski korisnik :44428</t>
  </si>
  <si>
    <t>Razdjel 024 Glava 02402</t>
  </si>
  <si>
    <t>Izvještaj o izvršenju proračuna za Pogon-Zagrebački centar za nezavisnu kulturu i mlade</t>
  </si>
  <si>
    <t>Za razdoblje od 01.01.2025. do 30.06.2025.</t>
  </si>
  <si>
    <t>SAŽETAK RAČUNA PRIHODA I RASHODA</t>
  </si>
  <si>
    <t>BROJČANA OZNAKA I NAZIV</t>
  </si>
  <si>
    <t>IZVRŠENJE 2024. 1.-6.2024.</t>
  </si>
  <si>
    <t>IZVORNI PLAN 2025</t>
  </si>
  <si>
    <t>IZVRŠENJE 2025. 1.-6.2025.</t>
  </si>
  <si>
    <t>INDEKS</t>
  </si>
  <si>
    <t>A. RAČUN PRIHODA I RASHODA</t>
  </si>
  <si>
    <t>4=3/2*100</t>
  </si>
  <si>
    <t xml:space="preserve">6 Prihodi poslovanja                                                                                  </t>
  </si>
  <si>
    <t xml:space="preserve">7 Prihodi od prodaje nefinancijske imovine                                                            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</si>
  <si>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</si>
  <si>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</si>
  <si>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</si>
  <si>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</si>
  <si>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 VIŠAK / MANJAK</t>
  </si>
  <si>
    <t>B. RAČUN ZADUŽIVANJA / FINANCIRANJA</t>
  </si>
  <si>
    <t xml:space="preserve">8 Primici od financijske imovine i zaduživanja                                                        </t>
  </si>
  <si>
    <t xml:space="preserve">5 Izdaci za financijsku imovinu i otplate zajmova                                                     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</si>
  <si>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</si>
  <si>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</si>
  <si>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</si>
  <si>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</si>
  <si>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</si>
  <si>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primici prema ekonomskoj klasifikaciji</t>
  </si>
  <si>
    <t>PRIHODI I PRIMICI</t>
  </si>
  <si>
    <t>5=4/3*100</t>
  </si>
  <si>
    <t>63 Pomoći iz inozemstva i od subjekata unutar općeg proračuna</t>
  </si>
  <si>
    <t xml:space="preserve">632 Pomoći od međunarodnih organizacija te institucija i tijela EU                                      </t>
  </si>
  <si>
    <t>6321 Tekuće pomoći od međunarodnih organizacija</t>
  </si>
  <si>
    <t>6324 Kapitalne pomoći od institucija i tijela  EU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</si>
  <si>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</si>
  <si>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</si>
  <si>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</si>
  <si>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</si>
  <si>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</si>
  <si>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 xml:space="preserve">635 Pomoći izravnanja za decentralizirane funkcije                                                      </t>
  </si>
  <si>
    <t xml:space="preserve">6351 Tekuće pomoći izravnanja za decentralizirane funkcije                                              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</si>
  <si>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</si>
  <si>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</si>
  <si>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</si>
  <si>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</si>
  <si>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</si>
  <si>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</si>
  <si>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</si>
  <si>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6413 Kamate na oročena sredstva i depozite po viđenju                                                    </t>
  </si>
  <si>
    <t xml:space="preserve">6414 Prihodi od zateznih kamata                                                                          </t>
  </si>
  <si>
    <t>6415 Prihodi od pozitivnih tečajnih razlika</t>
  </si>
  <si>
    <t>6425 Prihodi od prodaje kratkotrajne nefinancijske imovine</t>
  </si>
  <si>
    <t xml:space="preserve">65 Prihodi od upravnih i administrativnih pristojbi, pristojbi po posebnim propisima i naknada         </t>
  </si>
  <si>
    <t xml:space="preserve">651 Upravne i administrativne pristojbe                                                                 </t>
  </si>
  <si>
    <t>6512 Županijske, gradske i općinske pristojbe i naknade</t>
  </si>
  <si>
    <t xml:space="preserve">6513 Ostale upravne pristojbe i naknade                                                                  </t>
  </si>
  <si>
    <t xml:space="preserve">6514 Ostale pristojbe i naknade                                                                          </t>
  </si>
  <si>
    <t>6521 Prihodi državne uprave</t>
  </si>
  <si>
    <t>652  Prihodi po posebnim propisima</t>
  </si>
  <si>
    <t>6522 Prihodi vodnog gospodarstva</t>
  </si>
  <si>
    <t>6524 Doprinosi za šume</t>
  </si>
  <si>
    <t>6525 Mjesni samodoprinos</t>
  </si>
  <si>
    <t>6526 Ostali nespomenuti prihodi</t>
  </si>
  <si>
    <t>6527 Naknade od financijske imovine</t>
  </si>
  <si>
    <t>6528 Prihodi od novčane naknade poslodavca zbog nezapošljavanja osoba s invaliditetom</t>
  </si>
  <si>
    <t>66 Prihodi od prodaje proizvoda i robe te pruženih usluga i prihodi od donacija</t>
  </si>
  <si>
    <t xml:space="preserve">661 Prihodi od prodaje proizvoda i robe te pruženih usluga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</si>
  <si>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</si>
  <si>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općeg proračuna</t>
  </si>
  <si>
    <t xml:space="preserve">6631 Tekuće donacije                                                                                     </t>
  </si>
  <si>
    <t>67 Prihodi iz nadležnog proračuna i HZZO -a na temelju ugovornih obveza</t>
  </si>
  <si>
    <t xml:space="preserve">671 Prihodi iz nadležnog proračuna za financiranje redovne djelatnosti proračunskih korisnika </t>
  </si>
  <si>
    <t>6711 Prihodi iz  nadležnog proračuna za financiranje rashoda poslovanja</t>
  </si>
  <si>
    <t>6712 Prihodi iz nadležnog proračuna za financiranje rashoda za nabavu nefinancijske imovine</t>
  </si>
  <si>
    <t>6714Prihodi od nadležnog proračuna za financiranje izdataka za financijsku imovinu i  otplatu zajmova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</si>
  <si>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</si>
  <si>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</si>
  <si>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</si>
  <si>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>7 Prihodi od prodaje nematerijalne imovine</t>
  </si>
  <si>
    <t>72 Prihodi od prodaje proizvedene dugotrajne imovine</t>
  </si>
  <si>
    <t>722 Prihodi od prodaje postrojenjai opreme</t>
  </si>
  <si>
    <t>7222 Komunikacijska oprema</t>
  </si>
  <si>
    <t>UKUPNO PRIHODI</t>
  </si>
  <si>
    <t>UKUPNO PRIHODI + VIŠAK KORIŠTEN ZA POKRIĆE RASHODA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</si>
  <si>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</si>
  <si>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</si>
  <si>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</si>
  <si>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</si>
  <si>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</si>
  <si>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</si>
  <si>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3131 Doprinosi za mirovinsko osiguranje                                                                  </t>
  </si>
  <si>
    <t xml:space="preserve">3132 Doprinosi za obvezno zdravstveno osiguranje                                                         </t>
  </si>
  <si>
    <t xml:space="preserve">3133 Doprinosi za obvezno osiguranje u slučaju nezaposlenosti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</si>
  <si>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</si>
  <si>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</si>
  <si>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</si>
  <si>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</si>
  <si>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</si>
  <si>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</si>
  <si>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</si>
  <si>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</si>
  <si>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</si>
  <si>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</si>
  <si>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</si>
  <si>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</si>
  <si>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</si>
  <si>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</si>
  <si>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</si>
  <si>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</si>
  <si>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</si>
  <si>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</si>
  <si>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</si>
  <si>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</si>
  <si>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</si>
  <si>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</si>
  <si>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</si>
  <si>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324 Naknade troškova osobama izvan radnog odnosa                                                        </t>
  </si>
  <si>
    <t xml:space="preserve">3241 Naknade troškova osobama izvan radnog odnosa                                                        </t>
  </si>
  <si>
    <t xml:space="preserve">329 Ostali nespomenuti rashodi poslovanja                                                               </t>
  </si>
  <si>
    <t xml:space="preserve">3291 Naknade za rad predstavničkih i izvršnih tijela, povjerenstava i slično                             </t>
  </si>
  <si>
    <t xml:space="preserve">3292 Premije osiguranja                                                                                  </t>
  </si>
  <si>
    <t xml:space="preserve">3293 Reprezentacija                                                                                      </t>
  </si>
  <si>
    <t>3294 Članarine i norme</t>
  </si>
  <si>
    <t xml:space="preserve">3295 Pristojbe i naknade                                                                                 </t>
  </si>
  <si>
    <t>3296 Troškovi sudskih postupaka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</si>
  <si>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</si>
  <si>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</si>
  <si>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342 Kamate za primljene kredite i zajmove                                                               </t>
  </si>
  <si>
    <t>3423 Kamate za primljene kredite i zajmove od kreditnih i ostalih financijskih institucija izvan javnog s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</si>
  <si>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</si>
  <si>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</si>
  <si>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3432 Negativne tečajne razlike i razlike zbog primjene valutne klauzule                                  </t>
  </si>
  <si>
    <t xml:space="preserve">3433 Zatezne kamate                                                                                      </t>
  </si>
  <si>
    <t xml:space="preserve">3434 Ostali nespomenuti financijski rashodi                                                              </t>
  </si>
  <si>
    <t xml:space="preserve">41 Rashodi za nabavu neproizvedene dugotrajne imovine                                                  </t>
  </si>
  <si>
    <t xml:space="preserve">411 Materijalna imovina - prirodna bogatstva                                                            </t>
  </si>
  <si>
    <t xml:space="preserve">4111 Zemljište                                                                                           </t>
  </si>
  <si>
    <t xml:space="preserve">41 Rashodi  za nabavu neproizvedene dugotrajne imovine                                        </t>
  </si>
  <si>
    <t>412 Nematerijalna imovina</t>
  </si>
  <si>
    <t>4124 Ostala prava</t>
  </si>
  <si>
    <t xml:space="preserve">42 Rashodi za nabavu proizvedene dugotrajne imovine                                                    </t>
  </si>
  <si>
    <t xml:space="preserve">421 Građevinski objekti                                                                                 </t>
  </si>
  <si>
    <t xml:space="preserve">4212 Poslovni objekti                                                                                    </t>
  </si>
  <si>
    <t xml:space="preserve">4213 Ceste, željeznice i ostali prometni objekti                                                         </t>
  </si>
  <si>
    <t xml:space="preserve">4214 Ostali građevinski objekti   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</si>
  <si>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</si>
  <si>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</si>
  <si>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</si>
  <si>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</si>
  <si>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>4226 Sportska i glazbena oprema</t>
  </si>
  <si>
    <t xml:space="preserve">4227 Uređaji, strojevi i oprema za ostale namjene                                                        </t>
  </si>
  <si>
    <t>425 Višegodišnji nasadi i osnovno stado</t>
  </si>
  <si>
    <t>4251 Višegodišnji nasadi</t>
  </si>
  <si>
    <t xml:space="preserve">426 Nematerijalna proizvedena imovina                                                                   </t>
  </si>
  <si>
    <t xml:space="preserve">4262 Ulaganja u računalne programe                                                                       </t>
  </si>
  <si>
    <t xml:space="preserve">45  Rashodi za dodatna ulaganja na nefinancijskoj imovini                                                  </t>
  </si>
  <si>
    <t>452 Dodatna ulaganja na postrojenjima i opremi</t>
  </si>
  <si>
    <t>4521 Dodatna ulaganja na postrojenjima i opremi</t>
  </si>
  <si>
    <t>RASHODI</t>
  </si>
  <si>
    <t>Pregled ukupnih Prihoda i Rashoda prema izvorima financiranja</t>
  </si>
  <si>
    <t>BROJČANA OZNAKA I NAZIV IZVORA FINANCIRANJA</t>
  </si>
  <si>
    <t>IZVRŠENJE 2024 01.-06.2024.</t>
  </si>
  <si>
    <t>IZVRŠENJE 2025 01.-06.2025.</t>
  </si>
  <si>
    <t>PRIHODI I RASHODI PREMA IZVORIMA FINANCIRANJA</t>
  </si>
  <si>
    <t xml:space="preserve"> SVEUKUPNI PRIHODI</t>
  </si>
  <si>
    <t>Izvor 1.1.1. OPĆI PRIHODI I PRIMICI-PRORAČUN</t>
  </si>
  <si>
    <t>6711 Prihodi iz nadležnog proračuna za financiranje rashoda poslovanja</t>
  </si>
  <si>
    <t>92221 - Manjak prihoda poslovanja</t>
  </si>
  <si>
    <t>Izvor 3.1.1. VLASTITI PRIHODI-PRORAČUN</t>
  </si>
  <si>
    <t>6615 Prihodi od pruženih usluga</t>
  </si>
  <si>
    <t>Izvor 4.3.1 PRIHODI ZA POSEBNE NAMJENE -PRORAČUN</t>
  </si>
  <si>
    <t>6831 Ostali prihodi</t>
  </si>
  <si>
    <t>92211-Višak prihoda poslovanja</t>
  </si>
  <si>
    <t>Izvor 5.2.1. POMOĆI  IZ DRUGIH PRORAČUNA-PK</t>
  </si>
  <si>
    <t>Izvor 5.4.1. POMOĆI  IZ MEĐUNARODNIH ORGANIZACIJA-PK</t>
  </si>
  <si>
    <t xml:space="preserve"> 6321 Tekuće pomoći od međunarodnih organizacija</t>
  </si>
  <si>
    <t>6322 Kapitalne pomoći od međunarodnih organizacija</t>
  </si>
  <si>
    <t>92211- Višak prihoda korišten za pokriće rashoda</t>
  </si>
  <si>
    <t>Izvor 6.1.1. DONACIJE-PK</t>
  </si>
  <si>
    <t xml:space="preserve"> 6631 Tekuće donacije</t>
  </si>
  <si>
    <t xml:space="preserve">96 - Višak prihoda korišten za pokriće rashoda </t>
  </si>
  <si>
    <t>Izvor 7.1.1. PRIHODI OD PRODAJE ILI ZAMJENE NEFINANCIJSKE IMOVINE</t>
  </si>
  <si>
    <t>UKUPNI PRIHODI</t>
  </si>
  <si>
    <t>UKUPNI RASHODI</t>
  </si>
  <si>
    <t>DONOS/ODNOS</t>
  </si>
  <si>
    <t>REZULTAT IZ GFI-a</t>
  </si>
  <si>
    <t>Posebni dio izvještaja o izvršenju</t>
  </si>
  <si>
    <t>IZVJEŠTAJ PO PROGRAMSKOJ KLASIFIKACIJI</t>
  </si>
  <si>
    <t>RASHODI I IZDACI</t>
  </si>
  <si>
    <t>2025 PROGRAM 2124 JAVNA UPRAVA I ADMINISTRACIJA</t>
  </si>
  <si>
    <t>Aktivnost A212401 REDOVNA DJELATNOST PRORAČUNSKIH KORISNIKA</t>
  </si>
  <si>
    <t xml:space="preserve">Izvor 1.1. Opći prihodi i primici </t>
  </si>
  <si>
    <t>BROJČANA OZNAKA I NAZIV PROGRAMA,AKTIVNOSTI / PROJEKTA TE EKONOMSKE KLASIFIKACIJE</t>
  </si>
  <si>
    <t>PLAN 2025</t>
  </si>
  <si>
    <t>IZVRŠENJE 1.-6.2024</t>
  </si>
  <si>
    <t>IZVRŠENJE 1.-6.2025.</t>
  </si>
  <si>
    <t>3299 Ostali nespomenuti rashodi poslovanja</t>
  </si>
  <si>
    <t xml:space="preserve">34 Financijski rashodi                                      </t>
  </si>
  <si>
    <t xml:space="preserve">343 Bankarske usluge i usluge platnog prometa                                                     </t>
  </si>
  <si>
    <t xml:space="preserve">3431 Bankarske usluge i usluge platnog prometa                                                     </t>
  </si>
  <si>
    <t>3433 Zatezne kamate</t>
  </si>
  <si>
    <t>3434 Ostali nespomenuti financijski rashodi</t>
  </si>
  <si>
    <t>UKUPNO</t>
  </si>
  <si>
    <t>Aktivnost A212402 PROGRAMSKA  DJELATNOSTJAVNIH USTANOVA</t>
  </si>
  <si>
    <t>Izvor 1.1.  Opći prihodi i primici -PK U SUSTAVU RIZNICE</t>
  </si>
  <si>
    <t>IZVRŠENJE 2024 01.-06.2024</t>
  </si>
  <si>
    <t>IZVRŠENJE 2025 01.-06.2025</t>
  </si>
  <si>
    <t>3214 Ostale naknade zaposlenima</t>
  </si>
  <si>
    <t>3221 Uredski materijal</t>
  </si>
  <si>
    <t>3235 Zakupnine i najamnine</t>
  </si>
  <si>
    <t>3241 Naknade troškova osobama izvan radnog odnosa</t>
  </si>
  <si>
    <t>Aktivnost A022124 K212401 OPREMANJE USTANOVA U KULTURI</t>
  </si>
  <si>
    <t>Izvor 1.1.2 Opći prihodi i primici -PK U SUSTAVU RIZNICE</t>
  </si>
  <si>
    <t>ODRŽAVANJE I OPREMANJE USTANOVA U KULTURI / KAPITALNI PROJEKT K212401</t>
  </si>
  <si>
    <t>3232 Usluge tekućeg i investicijskog održavanja</t>
  </si>
  <si>
    <t>4221 Uredska oprema i namještaj</t>
  </si>
  <si>
    <t>4222 Komunikacijska oprema</t>
  </si>
  <si>
    <t>4223 Oprema za održavanje i zaštitu</t>
  </si>
  <si>
    <t>4226 Glazbeni instrumenti i oprema</t>
  </si>
  <si>
    <t>4227 Uređaji,strojevi i oprema za ostale namjene</t>
  </si>
  <si>
    <t>4262 Ulaganja u računalne programe</t>
  </si>
  <si>
    <t xml:space="preserve">UKUPNO 4 </t>
  </si>
  <si>
    <t>SVEUKUPNO IZVOR 1</t>
  </si>
  <si>
    <t>2024 PROGRAM 2124 JAVNA UPRAVA I ADMINISTRACIJA</t>
  </si>
  <si>
    <t>Stupac1</t>
  </si>
  <si>
    <t>Stupac2</t>
  </si>
  <si>
    <t>Stupac3</t>
  </si>
  <si>
    <t>*</t>
  </si>
  <si>
    <t>Aktivnost A212402 POMOĆI OD MEĐUNARODNIH ORGANIZACIJA - PK</t>
  </si>
  <si>
    <t>Izvor 5.4.1 Pomoći od međunarodnih organizacija-PK</t>
  </si>
  <si>
    <t>5.4.1.POMOĆI OD MEĐUNARODNIH ORGANIZACIJA/ PROGRAMI: THE PLACE , ERASMUS + , KEPLER 452</t>
  </si>
  <si>
    <t>5=4/2*100</t>
  </si>
  <si>
    <t>3236 Obavezni i preventivni zdravstveni pregledi</t>
  </si>
  <si>
    <t>3292 Premije osiguranja</t>
  </si>
  <si>
    <t>3295 Pristojbe i naknade</t>
  </si>
  <si>
    <t>343 Bankarske usluge i usluge platnog prometa</t>
  </si>
  <si>
    <t>3432 Negativne tečajne razlike</t>
  </si>
  <si>
    <t>Aktivnost A212402 POMOĆI IZ DRUGIH PRORAČUNA - PK</t>
  </si>
  <si>
    <t xml:space="preserve">Izvor 5.2.1 Pomoći iz drugih proračuna-PK </t>
  </si>
  <si>
    <t>5.2.1.POMOĆI OD MINISTARSTVA KULTURE -DRŽAVNI PRORAČUN/ PROGRAMI: POGONATOR, AKADEMIE SCHLOSS SOLITUDE</t>
  </si>
  <si>
    <t>0,00,</t>
  </si>
  <si>
    <t>SVEUKUPNO IZVOR 5</t>
  </si>
  <si>
    <t>Aktivnost A212401 REDOVNA DJELATNOST JAVNIH USTANOVA</t>
  </si>
  <si>
    <t>Izvor 3.1.1. VLASTITI PRIHODI -PRORAČUNSKI KORISNICI</t>
  </si>
  <si>
    <t>3.1.1. VLASTITI PRIHODI  PRORAČUNSKIH KORISNIKA</t>
  </si>
  <si>
    <t>31 Rashodi za zaposlene</t>
  </si>
  <si>
    <t>312 Rashodi za zaposlene</t>
  </si>
  <si>
    <t>3121 Ostali rashodi za zaposlene</t>
  </si>
  <si>
    <t>3214 Ostale naknade troškova zaposlenima</t>
  </si>
  <si>
    <t>3223 Energija</t>
  </si>
  <si>
    <t>3225 Sitan inventar i auto gume</t>
  </si>
  <si>
    <t>3231 Usluge telefona, pošte i prijevoza</t>
  </si>
  <si>
    <t>3238 Računalne usluge</t>
  </si>
  <si>
    <t>3434 Ostali nespomenuti rashodi poslovanja</t>
  </si>
  <si>
    <t>OPREMANJE USTANOVA</t>
  </si>
  <si>
    <t>SVEUKUPNO IZVOR 3</t>
  </si>
  <si>
    <t>Izvor 4.3.1.  PRIHODI ZA POSEBNE NAMJENE-PRORAČUNSKI KORISNICI</t>
  </si>
  <si>
    <t xml:space="preserve">4.3.1. PRIHODI ZA POSEBNE NAMJENE </t>
  </si>
  <si>
    <t xml:space="preserve">322 Rashodi za materijal i energiju                                                                               </t>
  </si>
  <si>
    <t>3234 Komunalne usluge</t>
  </si>
  <si>
    <t>SVEUKUPNO IZVOR 4</t>
  </si>
  <si>
    <t>Aktivnost K212401 ODRŽAVANJE I OPREMANJE USTANOVA U KULTURI</t>
  </si>
  <si>
    <t>Izvor 5.2. Pomoći iz drugih proračuna</t>
  </si>
  <si>
    <t>5.2. POMOĆI IZ DRUGIH PRORAČUNA  - POMOĆI IZ EU</t>
  </si>
  <si>
    <t>4 Rashodi za nabavu nefinancijske imovine</t>
  </si>
  <si>
    <t>42 Rashodi za nabavu dugotrajne imovine</t>
  </si>
  <si>
    <t>4227 Uređaji, strojevi i oprema za ostale namjene</t>
  </si>
  <si>
    <t>Izvor 3.1. Vlastiti prihodi</t>
  </si>
  <si>
    <t>VLASTITI PRIHOD PRORAČUNSKIH KORISNIKA</t>
  </si>
  <si>
    <t>SVEUKUPNI RASHODI</t>
  </si>
  <si>
    <t>IZVJEŠTAJ O RASHODIMA PREMA FUNKCIJSKOJ KLASIFIKACIJI</t>
  </si>
  <si>
    <t>2025  PROGRAM 2124 JAVNA UPRAVA I ADMINISTRACIJA</t>
  </si>
  <si>
    <t>FUNKCIJSKA 0820 SLUŽBE KULTURE</t>
  </si>
  <si>
    <t>BROJČANA OZNAKA I NAZIV PROGRAMA, AKTIVNOSTI / PROJEKTA TE EKONOMSKE KLASIFIKACIJE</t>
  </si>
  <si>
    <t>SLUŽBE KULTURE</t>
  </si>
  <si>
    <t>U Zagrebu, 26.07.2024.</t>
  </si>
  <si>
    <t>Izvršenje izradila:</t>
  </si>
  <si>
    <t>Graciella Bokor</t>
  </si>
  <si>
    <t>voditeljica računovodstva</t>
  </si>
  <si>
    <t>Ravnateljica:</t>
  </si>
  <si>
    <t>Janja Sesar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</si>
</sst>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3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rgb="FF3F3F76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Wingdings"/>
      <charset val="2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rgb="FFFF8001"/>
      </bottom>
      <diagonal/>
    </border>
    <border>
      <left/>
      <right/>
      <top style="medium">
        <color indexed="64"/>
      </top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2" fillId="3" borderId="13" applyNumberFormat="0" applyFont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5" fillId="0" borderId="15" applyNumberFormat="0" applyFill="0" applyAlignment="0" applyProtection="0"/>
    <xf numFmtId="0" fontId="6" fillId="8" borderId="16" applyNumberFormat="0" applyAlignment="0" applyProtection="0"/>
    <xf numFmtId="0" fontId="8" fillId="0" borderId="17" applyNumberFormat="0" applyFill="0" applyAlignment="0" applyProtection="0"/>
    <xf numFmtId="0" fontId="9" fillId="9" borderId="14" applyNumberFormat="0" applyAlignment="0" applyProtection="0"/>
    <xf numFmtId="0" fontId="20" fillId="0" borderId="0">
      <alignment vertical="top"/>
    </xf>
  </cellStyleXfs>
  <cellXfs count="332">
    <xf numFmtId="0" fontId="0" fillId="0" borderId="0" xfId="0"/>
    <xf numFmtId="0" fontId="8" fillId="0" borderId="0" xfId="0" applyFont="1"/>
    <xf numFmtId="0" fontId="6" fillId="8" borderId="18" xfId="7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10" borderId="1" xfId="0" applyFont="1" applyFill="1" applyBorder="1"/>
    <xf numFmtId="4" fontId="8" fillId="10" borderId="1" xfId="0" applyNumberFormat="1" applyFont="1" applyFill="1" applyBorder="1"/>
    <xf numFmtId="4" fontId="0" fillId="0" borderId="1" xfId="0" applyNumberFormat="1" applyBorder="1"/>
    <xf numFmtId="0" fontId="8" fillId="0" borderId="2" xfId="0" applyFont="1" applyBorder="1"/>
    <xf numFmtId="4" fontId="0" fillId="0" borderId="2" xfId="0" applyNumberFormat="1" applyBorder="1"/>
    <xf numFmtId="0" fontId="6" fillId="11" borderId="19" xfId="6" applyFont="1" applyFill="1" applyBorder="1"/>
    <xf numFmtId="4" fontId="6" fillId="11" borderId="20" xfId="6" applyNumberFormat="1" applyFont="1" applyFill="1" applyBorder="1"/>
    <xf numFmtId="0" fontId="8" fillId="12" borderId="3" xfId="0" applyFont="1" applyFill="1" applyBorder="1"/>
    <xf numFmtId="4" fontId="8" fillId="12" borderId="0" xfId="0" applyNumberFormat="1" applyFont="1" applyFill="1"/>
    <xf numFmtId="0" fontId="8" fillId="0" borderId="3" xfId="0" applyFont="1" applyBorder="1"/>
    <xf numFmtId="4" fontId="0" fillId="0" borderId="0" xfId="0" applyNumberFormat="1"/>
    <xf numFmtId="0" fontId="6" fillId="5" borderId="4" xfId="4" applyFont="1" applyBorder="1"/>
    <xf numFmtId="4" fontId="6" fillId="5" borderId="5" xfId="4" applyNumberFormat="1" applyFont="1" applyBorder="1"/>
    <xf numFmtId="0" fontId="10" fillId="0" borderId="0" xfId="0" applyFont="1"/>
    <xf numFmtId="0" fontId="10" fillId="4" borderId="0" xfId="3" applyFont="1"/>
    <xf numFmtId="0" fontId="10" fillId="4" borderId="0" xfId="3" applyFont="1" applyAlignment="1">
      <alignment horizontal="center"/>
    </xf>
    <xf numFmtId="0" fontId="8" fillId="3" borderId="13" xfId="2" applyFont="1"/>
    <xf numFmtId="4" fontId="8" fillId="3" borderId="13" xfId="2" applyNumberFormat="1" applyFont="1"/>
    <xf numFmtId="0" fontId="6" fillId="8" borderId="16" xfId="7"/>
    <xf numFmtId="4" fontId="6" fillId="8" borderId="16" xfId="7" applyNumberFormat="1"/>
    <xf numFmtId="0" fontId="10" fillId="0" borderId="16" xfId="7" applyFont="1" applyFill="1"/>
    <xf numFmtId="4" fontId="10" fillId="0" borderId="16" xfId="7" applyNumberFormat="1" applyFont="1" applyFill="1"/>
    <xf numFmtId="4" fontId="11" fillId="0" borderId="16" xfId="7" applyNumberFormat="1" applyFont="1" applyFill="1"/>
    <xf numFmtId="0" fontId="6" fillId="8" borderId="21" xfId="7" applyBorder="1"/>
    <xf numFmtId="0" fontId="6" fillId="8" borderId="16" xfId="7" applyAlignment="1">
      <alignment horizontal="left" vertical="top"/>
    </xf>
    <xf numFmtId="0" fontId="10" fillId="4" borderId="14" xfId="3" applyFont="1" applyBorder="1"/>
    <xf numFmtId="4" fontId="10" fillId="4" borderId="14" xfId="3" applyNumberFormat="1" applyFont="1" applyBorder="1"/>
    <xf numFmtId="0" fontId="10" fillId="9" borderId="14" xfId="9" applyFont="1"/>
    <xf numFmtId="4" fontId="10" fillId="9" borderId="14" xfId="9" applyNumberFormat="1" applyFont="1"/>
    <xf numFmtId="0" fontId="8" fillId="0" borderId="17" xfId="8"/>
    <xf numFmtId="0" fontId="8" fillId="0" borderId="17" xfId="8" applyAlignment="1">
      <alignment horizontal="center"/>
    </xf>
    <xf numFmtId="0" fontId="8" fillId="7" borderId="17" xfId="8" applyFill="1"/>
    <xf numFmtId="4" fontId="8" fillId="7" borderId="17" xfId="8" applyNumberFormat="1" applyFill="1"/>
    <xf numFmtId="0" fontId="6" fillId="11" borderId="17" xfId="8" applyFont="1" applyFill="1"/>
    <xf numFmtId="4" fontId="6" fillId="11" borderId="17" xfId="8" applyNumberFormat="1" applyFont="1" applyFill="1"/>
    <xf numFmtId="4" fontId="8" fillId="0" borderId="17" xfId="8" applyNumberFormat="1"/>
    <xf numFmtId="4" fontId="8" fillId="0" borderId="17" xfId="8" applyNumberFormat="1" applyFill="1"/>
    <xf numFmtId="0" fontId="8" fillId="0" borderId="17" xfId="8" applyFill="1" applyAlignment="1" applyProtection="1">
      <alignment vertical="top" wrapText="1" readingOrder="1"/>
      <protection locked="0"/>
    </xf>
    <xf numFmtId="4" fontId="8" fillId="0" borderId="17" xfId="8" applyNumberFormat="1" applyFill="1" applyAlignment="1" applyProtection="1">
      <alignment vertical="top" wrapText="1" readingOrder="1"/>
      <protection locked="0"/>
    </xf>
    <xf numFmtId="0" fontId="8" fillId="0" borderId="17" xfId="8" applyFill="1" applyAlignment="1" applyProtection="1">
      <alignment horizontal="left" vertical="top" wrapText="1" readingOrder="1"/>
      <protection locked="0"/>
    </xf>
    <xf numFmtId="4" fontId="8" fillId="0" borderId="17" xfId="8" applyNumberFormat="1" applyFill="1" applyAlignment="1"/>
    <xf numFmtId="0" fontId="12" fillId="3" borderId="13" xfId="2" applyFont="1"/>
    <xf numFmtId="4" fontId="12" fillId="3" borderId="13" xfId="2" applyNumberFormat="1" applyFont="1"/>
    <xf numFmtId="0" fontId="7" fillId="0" borderId="0" xfId="0" applyFont="1"/>
    <xf numFmtId="0" fontId="3" fillId="6" borderId="16" xfId="5" applyBorder="1"/>
    <xf numFmtId="4" fontId="3" fillId="6" borderId="16" xfId="5" applyNumberFormat="1" applyBorder="1"/>
    <xf numFmtId="4" fontId="7" fillId="0" borderId="0" xfId="0" applyNumberFormat="1" applyFont="1"/>
    <xf numFmtId="0" fontId="8" fillId="13" borderId="17" xfId="8" applyFill="1"/>
    <xf numFmtId="0" fontId="8" fillId="13" borderId="17" xfId="8" applyFill="1" applyAlignment="1">
      <alignment wrapText="1"/>
    </xf>
    <xf numFmtId="0" fontId="8" fillId="14" borderId="17" xfId="8" applyFill="1" applyAlignment="1">
      <alignment wrapText="1"/>
    </xf>
    <xf numFmtId="4" fontId="8" fillId="14" borderId="17" xfId="8" applyNumberFormat="1" applyFill="1"/>
    <xf numFmtId="0" fontId="8" fillId="14" borderId="17" xfId="8" applyFill="1"/>
    <xf numFmtId="0" fontId="8" fillId="14" borderId="17" xfId="8" applyFill="1" applyAlignment="1" applyProtection="1">
      <alignment vertical="top" wrapText="1" readingOrder="1"/>
      <protection locked="0"/>
    </xf>
    <xf numFmtId="4" fontId="8" fillId="14" borderId="17" xfId="8" applyNumberFormat="1" applyFill="1" applyAlignment="1" applyProtection="1">
      <alignment vertical="top" wrapText="1" readingOrder="1"/>
      <protection locked="0"/>
    </xf>
    <xf numFmtId="4" fontId="8" fillId="14" borderId="17" xfId="8" applyNumberFormat="1" applyFill="1" applyAlignment="1"/>
    <xf numFmtId="0" fontId="8" fillId="15" borderId="17" xfId="8" applyFill="1" applyAlignment="1" applyProtection="1">
      <alignment vertical="top" wrapText="1" readingOrder="1"/>
      <protection locked="0"/>
    </xf>
    <xf numFmtId="0" fontId="8" fillId="0" borderId="17" xfId="8" applyFill="1" applyAlignment="1" applyProtection="1">
      <alignment vertical="top" readingOrder="1"/>
      <protection locked="0"/>
    </xf>
    <xf numFmtId="0" fontId="8" fillId="0" borderId="17" xfId="8" applyFill="1" applyAlignment="1">
      <alignment wrapText="1"/>
    </xf>
    <xf numFmtId="0" fontId="8" fillId="0" borderId="17" xfId="8" applyFill="1"/>
    <xf numFmtId="0" fontId="8" fillId="16" borderId="17" xfId="8" applyFill="1" applyAlignment="1" applyProtection="1">
      <alignment vertical="top" wrapText="1" readingOrder="1"/>
      <protection locked="0"/>
    </xf>
    <xf numFmtId="4" fontId="8" fillId="16" borderId="17" xfId="8" applyNumberFormat="1" applyFill="1" applyAlignment="1" applyProtection="1">
      <alignment vertical="top" wrapText="1" readingOrder="1"/>
      <protection locked="0"/>
    </xf>
    <xf numFmtId="4" fontId="8" fillId="16" borderId="17" xfId="8" applyNumberFormat="1" applyFill="1" applyAlignment="1"/>
    <xf numFmtId="4" fontId="11" fillId="10" borderId="16" xfId="7" applyNumberFormat="1" applyFont="1" applyFill="1"/>
    <xf numFmtId="0" fontId="8" fillId="10" borderId="6" xfId="8" applyFill="1" applyBorder="1" applyAlignment="1">
      <alignment horizontal="center" vertical="top" wrapText="1" readingOrder="1"/>
    </xf>
    <xf numFmtId="3" fontId="8" fillId="10" borderId="7" xfId="8" applyNumberFormat="1" applyFill="1" applyBorder="1" applyAlignment="1">
      <alignment horizontal="center" vertical="top" wrapText="1" readingOrder="1"/>
    </xf>
    <xf numFmtId="3" fontId="8" fillId="10" borderId="8" xfId="8" applyNumberFormat="1" applyFill="1" applyBorder="1" applyAlignment="1">
      <alignment horizontal="center" vertical="top" wrapText="1" readingOrder="1"/>
    </xf>
    <xf numFmtId="0" fontId="6" fillId="17" borderId="1" xfId="8" applyFont="1" applyFill="1" applyBorder="1" applyAlignment="1">
      <alignment horizontal="center" vertical="top" wrapText="1" readingOrder="1"/>
    </xf>
    <xf numFmtId="4" fontId="6" fillId="17" borderId="1" xfId="8" applyNumberFormat="1" applyFont="1" applyFill="1" applyBorder="1" applyAlignment="1">
      <alignment horizontal="left" vertical="top" readingOrder="1"/>
    </xf>
    <xf numFmtId="0" fontId="10" fillId="18" borderId="16" xfId="7" applyFont="1" applyFill="1"/>
    <xf numFmtId="0" fontId="10" fillId="10" borderId="16" xfId="7" applyFont="1" applyFill="1"/>
    <xf numFmtId="0" fontId="10" fillId="10" borderId="21" xfId="7" applyFont="1" applyFill="1" applyBorder="1"/>
    <xf numFmtId="0" fontId="10" fillId="10" borderId="1" xfId="7" applyFont="1" applyFill="1" applyBorder="1"/>
    <xf numFmtId="0" fontId="10" fillId="17" borderId="18" xfId="7" applyFont="1" applyFill="1" applyBorder="1"/>
    <xf numFmtId="0" fontId="10" fillId="17" borderId="21" xfId="7" applyFont="1" applyFill="1" applyBorder="1"/>
    <xf numFmtId="0" fontId="10" fillId="18" borderId="1" xfId="7" applyFont="1" applyFill="1" applyBorder="1"/>
    <xf numFmtId="0" fontId="10" fillId="18" borderId="18" xfId="7" applyFont="1" applyFill="1" applyBorder="1"/>
    <xf numFmtId="0" fontId="10" fillId="18" borderId="22" xfId="7" applyFont="1" applyFill="1" applyBorder="1"/>
    <xf numFmtId="4" fontId="8" fillId="18" borderId="1" xfId="0" applyNumberFormat="1" applyFont="1" applyFill="1" applyBorder="1"/>
    <xf numFmtId="4" fontId="0" fillId="10" borderId="1" xfId="0" applyNumberFormat="1" applyFill="1" applyBorder="1"/>
    <xf numFmtId="4" fontId="10" fillId="18" borderId="16" xfId="7" applyNumberFormat="1" applyFont="1" applyFill="1"/>
    <xf numFmtId="4" fontId="0" fillId="10" borderId="9" xfId="0" applyNumberFormat="1" applyFill="1" applyBorder="1"/>
    <xf numFmtId="4" fontId="10" fillId="17" borderId="18" xfId="7" applyNumberFormat="1" applyFont="1" applyFill="1" applyBorder="1"/>
    <xf numFmtId="4" fontId="10" fillId="17" borderId="1" xfId="8" applyNumberFormat="1" applyFont="1" applyFill="1" applyBorder="1" applyAlignment="1">
      <alignment horizontal="right" vertical="top" readingOrder="1"/>
    </xf>
    <xf numFmtId="0" fontId="10" fillId="17" borderId="16" xfId="7" applyFont="1" applyFill="1"/>
    <xf numFmtId="0" fontId="10" fillId="10" borderId="18" xfId="7" applyFont="1" applyFill="1" applyBorder="1"/>
    <xf numFmtId="4" fontId="8" fillId="17" borderId="1" xfId="0" applyNumberFormat="1" applyFont="1" applyFill="1" applyBorder="1"/>
    <xf numFmtId="4" fontId="0" fillId="10" borderId="0" xfId="0" applyNumberFormat="1" applyFill="1"/>
    <xf numFmtId="0" fontId="10" fillId="19" borderId="21" xfId="7" applyFont="1" applyFill="1" applyBorder="1"/>
    <xf numFmtId="4" fontId="10" fillId="19" borderId="1" xfId="8" applyNumberFormat="1" applyFont="1" applyFill="1" applyBorder="1" applyAlignment="1">
      <alignment horizontal="right" vertical="top" readingOrder="1"/>
    </xf>
    <xf numFmtId="0" fontId="10" fillId="19" borderId="16" xfId="7" applyFont="1" applyFill="1"/>
    <xf numFmtId="4" fontId="8" fillId="19" borderId="1" xfId="0" applyNumberFormat="1" applyFont="1" applyFill="1" applyBorder="1"/>
    <xf numFmtId="0" fontId="0" fillId="20" borderId="0" xfId="0" applyFill="1"/>
    <xf numFmtId="0" fontId="8" fillId="2" borderId="1" xfId="1" applyFont="1" applyBorder="1" applyAlignment="1">
      <alignment horizontal="center" vertical="top" wrapText="1" readingOrder="1"/>
    </xf>
    <xf numFmtId="0" fontId="10" fillId="21" borderId="16" xfId="7" applyFont="1" applyFill="1"/>
    <xf numFmtId="4" fontId="8" fillId="21" borderId="1" xfId="0" applyNumberFormat="1" applyFont="1" applyFill="1" applyBorder="1"/>
    <xf numFmtId="0" fontId="10" fillId="21" borderId="18" xfId="7" applyFont="1" applyFill="1" applyBorder="1"/>
    <xf numFmtId="0" fontId="10" fillId="19" borderId="18" xfId="7" applyFont="1" applyFill="1" applyBorder="1"/>
    <xf numFmtId="4" fontId="10" fillId="19" borderId="18" xfId="7" applyNumberFormat="1" applyFont="1" applyFill="1" applyBorder="1"/>
    <xf numFmtId="0" fontId="10" fillId="21" borderId="1" xfId="7" applyFont="1" applyFill="1" applyBorder="1"/>
    <xf numFmtId="0" fontId="10" fillId="21" borderId="22" xfId="7" applyFont="1" applyFill="1" applyBorder="1"/>
    <xf numFmtId="0" fontId="10" fillId="10" borderId="22" xfId="7" applyFont="1" applyFill="1" applyBorder="1"/>
    <xf numFmtId="4" fontId="8" fillId="21" borderId="9" xfId="0" applyNumberFormat="1" applyFont="1" applyFill="1" applyBorder="1"/>
    <xf numFmtId="4" fontId="8" fillId="0" borderId="0" xfId="0" applyNumberFormat="1" applyFont="1"/>
    <xf numFmtId="4" fontId="8" fillId="17" borderId="0" xfId="0" applyNumberFormat="1" applyFont="1" applyFill="1"/>
    <xf numFmtId="0" fontId="13" fillId="17" borderId="14" xfId="9" applyFont="1" applyFill="1"/>
    <xf numFmtId="0" fontId="6" fillId="22" borderId="0" xfId="0" applyFont="1" applyFill="1"/>
    <xf numFmtId="4" fontId="6" fillId="22" borderId="0" xfId="0" applyNumberFormat="1" applyFont="1" applyFill="1"/>
    <xf numFmtId="4" fontId="14" fillId="17" borderId="0" xfId="0" applyNumberFormat="1" applyFont="1" applyFill="1"/>
    <xf numFmtId="0" fontId="14" fillId="0" borderId="0" xfId="0" applyFont="1"/>
    <xf numFmtId="0" fontId="15" fillId="0" borderId="0" xfId="0" applyFont="1"/>
    <xf numFmtId="4" fontId="8" fillId="3" borderId="13" xfId="2" applyNumberFormat="1" applyFont="1" applyAlignment="1">
      <alignment horizontal="center"/>
    </xf>
    <xf numFmtId="4" fontId="6" fillId="8" borderId="16" xfId="7" applyNumberFormat="1" applyAlignment="1">
      <alignment horizontal="center"/>
    </xf>
    <xf numFmtId="4" fontId="11" fillId="0" borderId="16" xfId="7" applyNumberFormat="1" applyFont="1" applyFill="1" applyAlignment="1">
      <alignment horizontal="center"/>
    </xf>
    <xf numFmtId="4" fontId="10" fillId="0" borderId="16" xfId="7" applyNumberFormat="1" applyFont="1" applyFill="1" applyAlignment="1">
      <alignment horizontal="center"/>
    </xf>
    <xf numFmtId="0" fontId="6" fillId="8" borderId="16" xfId="7" applyAlignment="1">
      <alignment horizontal="center"/>
    </xf>
    <xf numFmtId="0" fontId="10" fillId="0" borderId="16" xfId="7" applyFont="1" applyFill="1" applyAlignment="1">
      <alignment horizontal="center"/>
    </xf>
    <xf numFmtId="0" fontId="11" fillId="0" borderId="16" xfId="7" applyFont="1" applyFill="1" applyAlignment="1">
      <alignment horizontal="center"/>
    </xf>
    <xf numFmtId="4" fontId="12" fillId="3" borderId="13" xfId="2" applyNumberFormat="1" applyFont="1" applyAlignment="1">
      <alignment horizontal="center"/>
    </xf>
    <xf numFmtId="4" fontId="8" fillId="16" borderId="13" xfId="2" applyNumberFormat="1" applyFont="1" applyFill="1" applyAlignment="1">
      <alignment horizontal="center"/>
    </xf>
    <xf numFmtId="4" fontId="8" fillId="23" borderId="1" xfId="0" applyNumberFormat="1" applyFont="1" applyFill="1" applyBorder="1"/>
    <xf numFmtId="2" fontId="6" fillId="8" borderId="16" xfId="7" applyNumberFormat="1" applyAlignment="1">
      <alignment horizontal="center"/>
    </xf>
    <xf numFmtId="2" fontId="3" fillId="6" borderId="16" xfId="5" applyNumberFormat="1" applyBorder="1" applyAlignment="1">
      <alignment horizontal="center"/>
    </xf>
    <xf numFmtId="0" fontId="6" fillId="24" borderId="16" xfId="7" applyFill="1" applyAlignment="1">
      <alignment horizontal="left"/>
    </xf>
    <xf numFmtId="4" fontId="6" fillId="24" borderId="16" xfId="7" applyNumberFormat="1" applyFill="1"/>
    <xf numFmtId="0" fontId="6" fillId="24" borderId="16" xfId="7" applyFill="1" applyAlignment="1">
      <alignment horizontal="center"/>
    </xf>
    <xf numFmtId="0" fontId="6" fillId="25" borderId="1" xfId="8" applyFont="1" applyFill="1" applyBorder="1" applyAlignment="1">
      <alignment horizontal="center" vertical="top" wrapText="1" readingOrder="1"/>
    </xf>
    <xf numFmtId="0" fontId="10" fillId="26" borderId="21" xfId="7" applyFont="1" applyFill="1" applyBorder="1"/>
    <xf numFmtId="0" fontId="10" fillId="27" borderId="16" xfId="7" applyFont="1" applyFill="1"/>
    <xf numFmtId="4" fontId="8" fillId="27" borderId="1" xfId="0" applyNumberFormat="1" applyFont="1" applyFill="1" applyBorder="1"/>
    <xf numFmtId="0" fontId="10" fillId="26" borderId="16" xfId="7" applyFont="1" applyFill="1"/>
    <xf numFmtId="4" fontId="8" fillId="26" borderId="1" xfId="0" applyNumberFormat="1" applyFont="1" applyFill="1" applyBorder="1"/>
    <xf numFmtId="0" fontId="6" fillId="28" borderId="1" xfId="8" applyFont="1" applyFill="1" applyBorder="1" applyAlignment="1">
      <alignment horizontal="center" vertical="top" wrapText="1" readingOrder="1"/>
    </xf>
    <xf numFmtId="4" fontId="6" fillId="28" borderId="1" xfId="8" applyNumberFormat="1" applyFont="1" applyFill="1" applyBorder="1" applyAlignment="1">
      <alignment horizontal="left" vertical="top" readingOrder="1"/>
    </xf>
    <xf numFmtId="0" fontId="10" fillId="22" borderId="21" xfId="7" applyFont="1" applyFill="1" applyBorder="1"/>
    <xf numFmtId="4" fontId="10" fillId="22" borderId="1" xfId="8" applyNumberFormat="1" applyFont="1" applyFill="1" applyBorder="1" applyAlignment="1">
      <alignment horizontal="right" vertical="top" readingOrder="1"/>
    </xf>
    <xf numFmtId="0" fontId="10" fillId="29" borderId="16" xfId="7" applyFont="1" applyFill="1"/>
    <xf numFmtId="4" fontId="8" fillId="29" borderId="1" xfId="0" applyNumberFormat="1" applyFont="1" applyFill="1" applyBorder="1"/>
    <xf numFmtId="0" fontId="6" fillId="30" borderId="1" xfId="8" applyFont="1" applyFill="1" applyBorder="1" applyAlignment="1">
      <alignment horizontal="center" vertical="top" wrapText="1" readingOrder="1"/>
    </xf>
    <xf numFmtId="0" fontId="8" fillId="0" borderId="6" xfId="8" applyFill="1" applyBorder="1" applyAlignment="1">
      <alignment horizontal="center" vertical="top" wrapText="1" readingOrder="1"/>
    </xf>
    <xf numFmtId="3" fontId="8" fillId="0" borderId="7" xfId="8" applyNumberFormat="1" applyFill="1" applyBorder="1" applyAlignment="1">
      <alignment horizontal="center" vertical="top" wrapText="1" readingOrder="1"/>
    </xf>
    <xf numFmtId="3" fontId="8" fillId="0" borderId="8" xfId="8" applyNumberFormat="1" applyFill="1" applyBorder="1" applyAlignment="1">
      <alignment horizontal="center" vertical="top" wrapText="1" readingOrder="1"/>
    </xf>
    <xf numFmtId="4" fontId="6" fillId="30" borderId="1" xfId="8" applyNumberFormat="1" applyFont="1" applyFill="1" applyBorder="1" applyAlignment="1">
      <alignment horizontal="center"/>
    </xf>
    <xf numFmtId="0" fontId="10" fillId="25" borderId="21" xfId="7" applyFont="1" applyFill="1" applyBorder="1"/>
    <xf numFmtId="4" fontId="10" fillId="25" borderId="1" xfId="8" applyNumberFormat="1" applyFont="1" applyFill="1" applyBorder="1" applyAlignment="1">
      <alignment horizontal="right" vertical="top" readingOrder="1"/>
    </xf>
    <xf numFmtId="0" fontId="6" fillId="30" borderId="16" xfId="7" applyFill="1"/>
    <xf numFmtId="4" fontId="6" fillId="30" borderId="1" xfId="0" applyNumberFormat="1" applyFont="1" applyFill="1" applyBorder="1"/>
    <xf numFmtId="0" fontId="8" fillId="10" borderId="3" xfId="8" applyFill="1" applyBorder="1" applyAlignment="1">
      <alignment horizontal="center" vertical="top" wrapText="1" readingOrder="1"/>
    </xf>
    <xf numFmtId="3" fontId="8" fillId="10" borderId="10" xfId="8" applyNumberFormat="1" applyFill="1" applyBorder="1" applyAlignment="1">
      <alignment horizontal="center" vertical="top" wrapText="1" readingOrder="1"/>
    </xf>
    <xf numFmtId="3" fontId="8" fillId="10" borderId="11" xfId="8" applyNumberFormat="1" applyFill="1" applyBorder="1" applyAlignment="1">
      <alignment horizontal="center" vertical="top" wrapText="1" readingOrder="1"/>
    </xf>
    <xf numFmtId="4" fontId="10" fillId="26" borderId="12" xfId="8" applyNumberFormat="1" applyFont="1" applyFill="1" applyBorder="1" applyAlignment="1">
      <alignment horizontal="right" vertical="top" readingOrder="1"/>
    </xf>
    <xf numFmtId="0" fontId="8" fillId="26" borderId="1" xfId="8" applyFill="1" applyBorder="1" applyAlignment="1">
      <alignment horizontal="left" vertical="top" wrapText="1" readingOrder="1"/>
    </xf>
    <xf numFmtId="0" fontId="8" fillId="27" borderId="1" xfId="8" applyFill="1" applyBorder="1" applyAlignment="1">
      <alignment horizontal="left" vertical="top" wrapText="1" readingOrder="1"/>
    </xf>
    <xf numFmtId="0" fontId="8" fillId="10" borderId="1" xfId="8" applyFill="1" applyBorder="1" applyAlignment="1">
      <alignment horizontal="left" vertical="top" wrapText="1" readingOrder="1"/>
    </xf>
    <xf numFmtId="4" fontId="8" fillId="27" borderId="9" xfId="0" applyNumberFormat="1" applyFont="1" applyFill="1" applyBorder="1"/>
    <xf numFmtId="4" fontId="8" fillId="26" borderId="1" xfId="8" applyNumberFormat="1" applyFill="1" applyBorder="1" applyAlignment="1">
      <alignment horizontal="right" wrapText="1" readingOrder="1"/>
    </xf>
    <xf numFmtId="4" fontId="8" fillId="27" borderId="1" xfId="8" applyNumberFormat="1" applyFill="1" applyBorder="1" applyAlignment="1">
      <alignment horizontal="right" wrapText="1" readingOrder="1"/>
    </xf>
    <xf numFmtId="4" fontId="2" fillId="10" borderId="1" xfId="8" applyNumberFormat="1" applyFont="1" applyFill="1" applyBorder="1" applyAlignment="1">
      <alignment horizontal="right" wrapText="1" readingOrder="1"/>
    </xf>
    <xf numFmtId="0" fontId="10" fillId="27" borderId="12" xfId="7" applyFont="1" applyFill="1" applyBorder="1"/>
    <xf numFmtId="4" fontId="8" fillId="15" borderId="17" xfId="8" applyNumberFormat="1" applyFill="1"/>
    <xf numFmtId="4" fontId="8" fillId="0" borderId="0" xfId="8" applyNumberFormat="1" applyFill="1" applyBorder="1"/>
    <xf numFmtId="0" fontId="18" fillId="0" borderId="0" xfId="9" applyFont="1" applyFill="1" applyBorder="1" applyAlignment="1"/>
    <xf numFmtId="0" fontId="19" fillId="0" borderId="0" xfId="9" applyFont="1" applyFill="1" applyBorder="1" applyAlignment="1"/>
    <xf numFmtId="0" fontId="17" fillId="0" borderId="0" xfId="7" applyFont="1" applyFill="1" applyBorder="1" applyAlignment="1"/>
    <xf numFmtId="4" fontId="11" fillId="0" borderId="25" xfId="7" applyNumberFormat="1" applyFont="1" applyFill="1" applyBorder="1"/>
    <xf numFmtId="4" fontId="10" fillId="18" borderId="21" xfId="7" applyNumberFormat="1" applyFont="1" applyFill="1" applyBorder="1"/>
    <xf numFmtId="0" fontId="8" fillId="10" borderId="0" xfId="8" applyFill="1" applyBorder="1" applyAlignment="1">
      <alignment horizontal="left" vertical="top" wrapText="1" readingOrder="1"/>
    </xf>
    <xf numFmtId="4" fontId="2" fillId="10" borderId="12" xfId="8" applyNumberFormat="1" applyFont="1" applyFill="1" applyBorder="1" applyAlignment="1">
      <alignment horizontal="right" wrapText="1" readingOrder="1"/>
    </xf>
    <xf numFmtId="4" fontId="2" fillId="10" borderId="12" xfId="8" applyNumberFormat="1" applyFont="1" applyFill="1" applyBorder="1" applyAlignment="1">
      <alignment horizontal="center" vertical="top" wrapText="1" readingOrder="1"/>
    </xf>
    <xf numFmtId="4" fontId="6" fillId="0" borderId="0" xfId="0" applyNumberFormat="1" applyFont="1"/>
    <xf numFmtId="0" fontId="6" fillId="8" borderId="18" xfId="7" applyBorder="1" applyAlignment="1">
      <alignment horizontal="center" vertical="center" wrapText="1"/>
    </xf>
    <xf numFmtId="0" fontId="6" fillId="8" borderId="27" xfId="7" applyBorder="1" applyAlignment="1">
      <alignment horizontal="center" wrapText="1"/>
    </xf>
    <xf numFmtId="0" fontId="6" fillId="0" borderId="0" xfId="7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16" borderId="13" xfId="2" applyNumberFormat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10" fillId="0" borderId="28" xfId="7" applyNumberFormat="1" applyFont="1" applyFill="1" applyBorder="1"/>
    <xf numFmtId="0" fontId="10" fillId="0" borderId="18" xfId="7" applyFont="1" applyFill="1" applyBorder="1"/>
    <xf numFmtId="4" fontId="10" fillId="0" borderId="18" xfId="7" applyNumberFormat="1" applyFont="1" applyFill="1" applyBorder="1"/>
    <xf numFmtId="0" fontId="10" fillId="0" borderId="21" xfId="7" applyFont="1" applyFill="1" applyBorder="1"/>
    <xf numFmtId="4" fontId="10" fillId="0" borderId="21" xfId="7" applyNumberFormat="1" applyFont="1" applyFill="1" applyBorder="1"/>
    <xf numFmtId="4" fontId="10" fillId="0" borderId="1" xfId="7" applyNumberFormat="1" applyFont="1" applyFill="1" applyBorder="1"/>
    <xf numFmtId="0" fontId="8" fillId="0" borderId="17" xfId="8" applyAlignment="1">
      <alignment horizontal="center" wrapText="1"/>
    </xf>
    <xf numFmtId="4" fontId="6" fillId="17" borderId="1" xfId="8" applyNumberFormat="1" applyFont="1" applyFill="1" applyBorder="1" applyAlignment="1">
      <alignment horizontal="center" vertical="top" wrapText="1" readingOrder="1"/>
    </xf>
    <xf numFmtId="4" fontId="6" fillId="17" borderId="1" xfId="8" applyNumberFormat="1" applyFont="1" applyFill="1" applyBorder="1" applyAlignment="1">
      <alignment horizontal="center" wrapText="1"/>
    </xf>
    <xf numFmtId="4" fontId="11" fillId="20" borderId="16" xfId="7" applyNumberFormat="1" applyFont="1" applyFill="1"/>
    <xf numFmtId="0" fontId="10" fillId="13" borderId="16" xfId="7" applyFont="1" applyFill="1"/>
    <xf numFmtId="0" fontId="10" fillId="32" borderId="16" xfId="7" applyFont="1" applyFill="1"/>
    <xf numFmtId="0" fontId="10" fillId="32" borderId="16" xfId="7" applyFont="1" applyFill="1" applyAlignment="1">
      <alignment horizontal="left" vertical="top"/>
    </xf>
    <xf numFmtId="4" fontId="6" fillId="33" borderId="16" xfId="7" applyNumberFormat="1" applyFill="1"/>
    <xf numFmtId="4" fontId="11" fillId="20" borderId="25" xfId="7" applyNumberFormat="1" applyFont="1" applyFill="1" applyBorder="1"/>
    <xf numFmtId="4" fontId="11" fillId="0" borderId="29" xfId="7" applyNumberFormat="1" applyFont="1" applyFill="1" applyBorder="1"/>
    <xf numFmtId="0" fontId="10" fillId="0" borderId="17" xfId="8" applyFont="1" applyFill="1"/>
    <xf numFmtId="4" fontId="10" fillId="0" borderId="17" xfId="8" applyNumberFormat="1" applyFont="1" applyFill="1"/>
    <xf numFmtId="4" fontId="2" fillId="0" borderId="17" xfId="8" applyNumberFormat="1" applyFont="1"/>
    <xf numFmtId="4" fontId="0" fillId="18" borderId="1" xfId="0" applyNumberFormat="1" applyFill="1" applyBorder="1"/>
    <xf numFmtId="0" fontId="10" fillId="17" borderId="22" xfId="7" applyFont="1" applyFill="1" applyBorder="1"/>
    <xf numFmtId="0" fontId="10" fillId="17" borderId="22" xfId="7" applyFont="1" applyFill="1" applyBorder="1" applyAlignment="1">
      <alignment horizontal="left"/>
    </xf>
    <xf numFmtId="0" fontId="8" fillId="18" borderId="1" xfId="8" applyFill="1" applyBorder="1" applyAlignment="1">
      <alignment horizontal="left" vertical="top" wrapText="1" readingOrder="1"/>
    </xf>
    <xf numFmtId="4" fontId="8" fillId="18" borderId="1" xfId="8" applyNumberFormat="1" applyFill="1" applyBorder="1" applyAlignment="1">
      <alignment horizontal="right" vertical="top" wrapText="1" readingOrder="1"/>
    </xf>
    <xf numFmtId="4" fontId="2" fillId="10" borderId="1" xfId="8" applyNumberFormat="1" applyFont="1" applyFill="1" applyBorder="1" applyAlignment="1">
      <alignment horizontal="right" vertical="top" wrapText="1" readingOrder="1"/>
    </xf>
    <xf numFmtId="0" fontId="8" fillId="10" borderId="0" xfId="0" applyFont="1" applyFill="1"/>
    <xf numFmtId="0" fontId="8" fillId="18" borderId="0" xfId="0" applyFont="1" applyFill="1"/>
    <xf numFmtId="0" fontId="10" fillId="34" borderId="16" xfId="7" applyFont="1" applyFill="1"/>
    <xf numFmtId="0" fontId="10" fillId="34" borderId="1" xfId="7" applyFont="1" applyFill="1" applyBorder="1"/>
    <xf numFmtId="4" fontId="10" fillId="32" borderId="16" xfId="7" applyNumberFormat="1" applyFont="1" applyFill="1"/>
    <xf numFmtId="4" fontId="10" fillId="32" borderId="16" xfId="7" applyNumberFormat="1" applyFont="1" applyFill="1" applyAlignment="1">
      <alignment horizontal="center"/>
    </xf>
    <xf numFmtId="4" fontId="11" fillId="32" borderId="16" xfId="7" applyNumberFormat="1" applyFont="1" applyFill="1" applyAlignment="1">
      <alignment horizontal="center"/>
    </xf>
    <xf numFmtId="4" fontId="6" fillId="24" borderId="16" xfId="7" applyNumberFormat="1" applyFill="1" applyAlignment="1">
      <alignment horizontal="center"/>
    </xf>
    <xf numFmtId="4" fontId="6" fillId="8" borderId="16" xfId="7" applyNumberFormat="1" applyAlignment="1">
      <alignment horizontal="right"/>
    </xf>
    <xf numFmtId="4" fontId="10" fillId="35" borderId="16" xfId="7" applyNumberFormat="1" applyFont="1" applyFill="1"/>
    <xf numFmtId="4" fontId="12" fillId="3" borderId="13" xfId="2" applyNumberFormat="1" applyFont="1" applyAlignment="1">
      <alignment horizontal="right"/>
    </xf>
    <xf numFmtId="4" fontId="6" fillId="35" borderId="16" xfId="7" applyNumberFormat="1" applyFill="1"/>
    <xf numFmtId="4" fontId="6" fillId="35" borderId="18" xfId="7" applyNumberFormat="1" applyFill="1" applyBorder="1"/>
    <xf numFmtId="4" fontId="10" fillId="35" borderId="25" xfId="7" applyNumberFormat="1" applyFont="1" applyFill="1" applyBorder="1"/>
    <xf numFmtId="0" fontId="10" fillId="35" borderId="16" xfId="7" applyFont="1" applyFill="1"/>
    <xf numFmtId="2" fontId="10" fillId="35" borderId="1" xfId="0" applyNumberFormat="1" applyFont="1" applyFill="1" applyBorder="1"/>
    <xf numFmtId="164" fontId="0" fillId="0" borderId="1" xfId="0" applyNumberFormat="1" applyBorder="1" applyAlignment="1">
      <alignment horizontal="right" vertical="top"/>
    </xf>
    <xf numFmtId="4" fontId="10" fillId="35" borderId="1" xfId="0" applyNumberFormat="1" applyFont="1" applyFill="1" applyBorder="1"/>
    <xf numFmtId="4" fontId="8" fillId="35" borderId="1" xfId="0" applyNumberFormat="1" applyFont="1" applyFill="1" applyBorder="1"/>
    <xf numFmtId="164" fontId="10" fillId="35" borderId="1" xfId="0" applyNumberFormat="1" applyFont="1" applyFill="1" applyBorder="1" applyAlignment="1">
      <alignment horizontal="right" vertical="top"/>
    </xf>
    <xf numFmtId="4" fontId="6" fillId="11" borderId="30" xfId="8" applyNumberFormat="1" applyFont="1" applyFill="1" applyBorder="1"/>
    <xf numFmtId="4" fontId="8" fillId="14" borderId="31" xfId="8" applyNumberFormat="1" applyFill="1" applyBorder="1"/>
    <xf numFmtId="4" fontId="8" fillId="0" borderId="1" xfId="8" applyNumberFormat="1" applyBorder="1"/>
    <xf numFmtId="4" fontId="10" fillId="0" borderId="1" xfId="8" applyNumberFormat="1" applyFont="1" applyBorder="1"/>
    <xf numFmtId="4" fontId="8" fillId="2" borderId="1" xfId="1" applyNumberFormat="1" applyFont="1" applyBorder="1" applyAlignment="1">
      <alignment horizontal="center" wrapText="1"/>
    </xf>
    <xf numFmtId="4" fontId="8" fillId="10" borderId="9" xfId="0" applyNumberFormat="1" applyFont="1" applyFill="1" applyBorder="1"/>
    <xf numFmtId="4" fontId="11" fillId="10" borderId="1" xfId="0" applyNumberFormat="1" applyFont="1" applyFill="1" applyBorder="1"/>
    <xf numFmtId="4" fontId="8" fillId="2" borderId="1" xfId="1" applyNumberFormat="1" applyFont="1" applyBorder="1" applyAlignment="1">
      <alignment horizontal="center" vertical="center" wrapText="1" readingOrder="1"/>
    </xf>
    <xf numFmtId="4" fontId="6" fillId="25" borderId="1" xfId="8" applyNumberFormat="1" applyFont="1" applyFill="1" applyBorder="1" applyAlignment="1">
      <alignment horizontal="center" wrapText="1"/>
    </xf>
    <xf numFmtId="4" fontId="6" fillId="25" borderId="1" xfId="8" applyNumberFormat="1" applyFont="1" applyFill="1" applyBorder="1" applyAlignment="1">
      <alignment horizontal="center" vertical="center" readingOrder="1"/>
    </xf>
    <xf numFmtId="4" fontId="0" fillId="10" borderId="2" xfId="0" applyNumberFormat="1" applyFill="1" applyBorder="1"/>
    <xf numFmtId="4" fontId="8" fillId="0" borderId="2" xfId="0" applyNumberFormat="1" applyFont="1" applyBorder="1"/>
    <xf numFmtId="4" fontId="0" fillId="10" borderId="12" xfId="0" applyNumberFormat="1" applyFill="1" applyBorder="1"/>
    <xf numFmtId="4" fontId="6" fillId="28" borderId="1" xfId="8" applyNumberFormat="1" applyFont="1" applyFill="1" applyBorder="1" applyAlignment="1">
      <alignment horizontal="center" vertical="center"/>
    </xf>
    <xf numFmtId="4" fontId="6" fillId="28" borderId="1" xfId="8" applyNumberFormat="1" applyFont="1" applyFill="1" applyBorder="1" applyAlignment="1">
      <alignment horizontal="center" vertical="center" wrapText="1"/>
    </xf>
    <xf numFmtId="0" fontId="10" fillId="19" borderId="32" xfId="7" applyFont="1" applyFill="1" applyBorder="1"/>
    <xf numFmtId="4" fontId="8" fillId="19" borderId="33" xfId="0" applyNumberFormat="1" applyFont="1" applyFill="1" applyBorder="1"/>
    <xf numFmtId="4" fontId="6" fillId="30" borderId="1" xfId="8" applyNumberFormat="1" applyFont="1" applyFill="1" applyBorder="1" applyAlignment="1">
      <alignment horizontal="center" vertical="top" wrapText="1" readingOrder="1"/>
    </xf>
    <xf numFmtId="4" fontId="6" fillId="30" borderId="1" xfId="8" applyNumberFormat="1" applyFont="1" applyFill="1" applyBorder="1" applyAlignment="1">
      <alignment horizontal="center" wrapText="1"/>
    </xf>
    <xf numFmtId="0" fontId="10" fillId="0" borderId="25" xfId="7" applyFont="1" applyFill="1" applyBorder="1"/>
    <xf numFmtId="2" fontId="0" fillId="0" borderId="1" xfId="0" applyNumberFormat="1" applyBorder="1"/>
    <xf numFmtId="4" fontId="14" fillId="0" borderId="0" xfId="0" applyNumberFormat="1" applyFont="1"/>
    <xf numFmtId="0" fontId="13" fillId="0" borderId="34" xfId="9" applyFont="1" applyFill="1" applyBorder="1"/>
    <xf numFmtId="0" fontId="6" fillId="25" borderId="21" xfId="7" applyFill="1" applyBorder="1"/>
    <xf numFmtId="4" fontId="6" fillId="25" borderId="1" xfId="8" applyNumberFormat="1" applyFont="1" applyFill="1" applyBorder="1" applyAlignment="1">
      <alignment horizontal="right" vertical="top" readingOrder="1"/>
    </xf>
    <xf numFmtId="0" fontId="6" fillId="0" borderId="0" xfId="7" applyFill="1" applyBorder="1"/>
    <xf numFmtId="4" fontId="6" fillId="0" borderId="0" xfId="8" applyNumberFormat="1" applyFont="1" applyFill="1" applyBorder="1" applyAlignment="1">
      <alignment horizontal="right" vertical="top" readingOrder="1"/>
    </xf>
    <xf numFmtId="0" fontId="11" fillId="0" borderId="0" xfId="7" applyFont="1" applyFill="1" applyBorder="1"/>
    <xf numFmtId="0" fontId="8" fillId="10" borderId="0" xfId="0" applyFont="1" applyFill="1" applyAlignment="1">
      <alignment horizontal="center"/>
    </xf>
    <xf numFmtId="4" fontId="8" fillId="10" borderId="1" xfId="8" applyNumberFormat="1" applyFill="1" applyBorder="1" applyAlignment="1">
      <alignment horizontal="center" vertical="top" wrapText="1" readingOrder="1"/>
    </xf>
    <xf numFmtId="4" fontId="8" fillId="18" borderId="1" xfId="8" applyNumberFormat="1" applyFill="1" applyBorder="1" applyAlignment="1">
      <alignment horizontal="center" vertical="top" wrapText="1" readingOrder="1"/>
    </xf>
    <xf numFmtId="4" fontId="8" fillId="18" borderId="1" xfId="8" applyNumberFormat="1" applyFill="1" applyBorder="1" applyAlignment="1">
      <alignment horizontal="right" wrapText="1" readingOrder="1"/>
    </xf>
    <xf numFmtId="4" fontId="8" fillId="10" borderId="1" xfId="8" applyNumberFormat="1" applyFill="1" applyBorder="1" applyAlignment="1">
      <alignment horizontal="right" vertical="top" wrapText="1" readingOrder="1"/>
    </xf>
    <xf numFmtId="4" fontId="8" fillId="22" borderId="1" xfId="8" applyNumberFormat="1" applyFill="1" applyBorder="1" applyAlignment="1">
      <alignment horizontal="center" vertical="top" wrapText="1" readingOrder="1"/>
    </xf>
    <xf numFmtId="4" fontId="8" fillId="29" borderId="1" xfId="8" applyNumberFormat="1" applyFill="1" applyBorder="1" applyAlignment="1">
      <alignment horizontal="right" vertical="top" wrapText="1" readingOrder="1"/>
    </xf>
    <xf numFmtId="0" fontId="8" fillId="10" borderId="2" xfId="0" applyFont="1" applyFill="1" applyBorder="1"/>
    <xf numFmtId="0" fontId="8" fillId="10" borderId="38" xfId="0" applyFont="1" applyFill="1" applyBorder="1"/>
    <xf numFmtId="4" fontId="0" fillId="10" borderId="38" xfId="0" applyNumberFormat="1" applyFill="1" applyBorder="1"/>
    <xf numFmtId="0" fontId="10" fillId="10" borderId="38" xfId="7" applyFont="1" applyFill="1" applyBorder="1"/>
    <xf numFmtId="4" fontId="10" fillId="21" borderId="1" xfId="0" applyNumberFormat="1" applyFont="1" applyFill="1" applyBorder="1"/>
    <xf numFmtId="4" fontId="0" fillId="10" borderId="1" xfId="0" applyNumberFormat="1" applyFill="1" applyBorder="1" applyAlignment="1">
      <alignment horizontal="right"/>
    </xf>
    <xf numFmtId="4" fontId="8" fillId="27" borderId="1" xfId="0" applyNumberFormat="1" applyFont="1" applyFill="1" applyBorder="1" applyAlignment="1">
      <alignment horizontal="right"/>
    </xf>
    <xf numFmtId="4" fontId="8" fillId="10" borderId="0" xfId="0" applyNumberFormat="1" applyFont="1" applyFill="1" applyAlignment="1">
      <alignment horizontal="right"/>
    </xf>
    <xf numFmtId="4" fontId="8" fillId="26" borderId="1" xfId="8" applyNumberFormat="1" applyFill="1" applyBorder="1" applyAlignment="1">
      <alignment horizontal="right" vertical="top" wrapText="1" readingOrder="1"/>
    </xf>
    <xf numFmtId="4" fontId="8" fillId="27" borderId="1" xfId="8" applyNumberFormat="1" applyFill="1" applyBorder="1" applyAlignment="1">
      <alignment horizontal="right" vertical="top" wrapText="1" readingOrder="1"/>
    </xf>
    <xf numFmtId="4" fontId="16" fillId="0" borderId="0" xfId="0" applyNumberFormat="1" applyFont="1"/>
    <xf numFmtId="4" fontId="0" fillId="0" borderId="39" xfId="0" applyNumberFormat="1" applyBorder="1" applyAlignment="1" applyProtection="1">
      <alignment horizontal="right" vertical="center" shrinkToFit="1"/>
      <protection locked="0"/>
    </xf>
    <xf numFmtId="4" fontId="6" fillId="6" borderId="16" xfId="5" applyNumberFormat="1" applyFont="1" applyBorder="1"/>
    <xf numFmtId="4" fontId="12" fillId="0" borderId="17" xfId="8" applyNumberFormat="1" applyFont="1"/>
    <xf numFmtId="4" fontId="8" fillId="15" borderId="17" xfId="8" applyNumberFormat="1" applyFill="1" applyAlignment="1"/>
    <xf numFmtId="4" fontId="6" fillId="37" borderId="1" xfId="8" applyNumberFormat="1" applyFont="1" applyFill="1" applyBorder="1" applyAlignment="1">
      <alignment horizontal="center" wrapText="1"/>
    </xf>
    <xf numFmtId="3" fontId="8" fillId="38" borderId="8" xfId="8" applyNumberFormat="1" applyFill="1" applyBorder="1" applyAlignment="1">
      <alignment horizontal="center" vertical="top" wrapText="1" readingOrder="1"/>
    </xf>
    <xf numFmtId="4" fontId="10" fillId="37" borderId="18" xfId="7" applyNumberFormat="1" applyFont="1" applyFill="1" applyBorder="1"/>
    <xf numFmtId="4" fontId="10" fillId="37" borderId="1" xfId="8" applyNumberFormat="1" applyFont="1" applyFill="1" applyBorder="1" applyAlignment="1">
      <alignment horizontal="right" vertical="top" readingOrder="1"/>
    </xf>
    <xf numFmtId="4" fontId="8" fillId="37" borderId="1" xfId="0" applyNumberFormat="1" applyFont="1" applyFill="1" applyBorder="1"/>
    <xf numFmtId="4" fontId="10" fillId="21" borderId="16" xfId="7" applyNumberFormat="1" applyFont="1" applyFill="1"/>
    <xf numFmtId="4" fontId="0" fillId="38" borderId="0" xfId="0" applyNumberFormat="1" applyFill="1"/>
    <xf numFmtId="4" fontId="11" fillId="38" borderId="16" xfId="7" applyNumberFormat="1" applyFont="1" applyFill="1"/>
    <xf numFmtId="4" fontId="0" fillId="38" borderId="1" xfId="0" applyNumberFormat="1" applyFill="1" applyBorder="1"/>
    <xf numFmtId="4" fontId="11" fillId="38" borderId="1" xfId="0" applyNumberFormat="1" applyFont="1" applyFill="1" applyBorder="1"/>
    <xf numFmtId="0" fontId="0" fillId="10" borderId="0" xfId="0" applyFill="1"/>
    <xf numFmtId="0" fontId="6" fillId="37" borderId="1" xfId="8" applyFont="1" applyFill="1" applyBorder="1" applyAlignment="1">
      <alignment horizontal="center" vertical="top" wrapText="1" readingOrder="1"/>
    </xf>
    <xf numFmtId="4" fontId="6" fillId="37" borderId="1" xfId="8" applyNumberFormat="1" applyFont="1" applyFill="1" applyBorder="1" applyAlignment="1">
      <alignment horizontal="left" vertical="top" wrapText="1" readingOrder="1"/>
    </xf>
    <xf numFmtId="0" fontId="10" fillId="37" borderId="21" xfId="7" applyFont="1" applyFill="1" applyBorder="1"/>
    <xf numFmtId="0" fontId="10" fillId="37" borderId="16" xfId="7" applyFont="1" applyFill="1"/>
    <xf numFmtId="0" fontId="10" fillId="38" borderId="16" xfId="7" applyFont="1" applyFill="1"/>
    <xf numFmtId="0" fontId="22" fillId="0" borderId="0" xfId="0" applyFont="1"/>
    <xf numFmtId="4" fontId="8" fillId="21" borderId="0" xfId="0" applyNumberFormat="1" applyFont="1" applyFill="1"/>
    <xf numFmtId="4" fontId="8" fillId="21" borderId="1" xfId="8" applyNumberFormat="1" applyFill="1" applyBorder="1" applyAlignment="1">
      <alignment horizontal="right" vertical="top" wrapText="1" readingOrder="1"/>
    </xf>
    <xf numFmtId="4" fontId="0" fillId="16" borderId="1" xfId="0" applyNumberFormat="1" applyFill="1" applyBorder="1"/>
    <xf numFmtId="4" fontId="6" fillId="39" borderId="0" xfId="0" applyNumberFormat="1" applyFont="1" applyFill="1"/>
    <xf numFmtId="4" fontId="2" fillId="38" borderId="1" xfId="8" applyNumberFormat="1" applyFont="1" applyFill="1" applyBorder="1" applyAlignment="1">
      <alignment horizontal="right" vertical="top" wrapText="1" readingOrder="1"/>
    </xf>
    <xf numFmtId="4" fontId="0" fillId="38" borderId="2" xfId="0" applyNumberFormat="1" applyFill="1" applyBorder="1"/>
    <xf numFmtId="4" fontId="0" fillId="38" borderId="38" xfId="0" applyNumberFormat="1" applyFill="1" applyBorder="1"/>
    <xf numFmtId="4" fontId="8" fillId="16" borderId="1" xfId="8" applyNumberFormat="1" applyFill="1" applyBorder="1" applyAlignment="1">
      <alignment horizontal="right" vertical="top" wrapText="1" readingOrder="1"/>
    </xf>
    <xf numFmtId="4" fontId="6" fillId="22" borderId="1" xfId="1" applyNumberFormat="1" applyFont="1" applyFill="1" applyBorder="1" applyAlignment="1">
      <alignment horizontal="center" wrapText="1"/>
    </xf>
    <xf numFmtId="4" fontId="6" fillId="22" borderId="1" xfId="8" applyNumberFormat="1" applyFont="1" applyFill="1" applyBorder="1" applyAlignment="1">
      <alignment horizontal="right" vertical="top" readingOrder="1"/>
    </xf>
    <xf numFmtId="4" fontId="8" fillId="29" borderId="9" xfId="0" applyNumberFormat="1" applyFont="1" applyFill="1" applyBorder="1"/>
    <xf numFmtId="4" fontId="2" fillId="10" borderId="12" xfId="8" applyNumberFormat="1" applyFont="1" applyFill="1" applyBorder="1" applyAlignment="1">
      <alignment horizontal="right" vertical="top" wrapText="1" readingOrder="1"/>
    </xf>
    <xf numFmtId="4" fontId="10" fillId="27" borderId="1" xfId="0" applyNumberFormat="1" applyFont="1" applyFill="1" applyBorder="1" applyAlignment="1">
      <alignment horizontal="right"/>
    </xf>
    <xf numFmtId="4" fontId="8" fillId="26" borderId="1" xfId="0" applyNumberFormat="1" applyFont="1" applyFill="1" applyBorder="1" applyAlignment="1">
      <alignment horizontal="right"/>
    </xf>
    <xf numFmtId="0" fontId="10" fillId="0" borderId="16" xfId="7" applyFont="1" applyFill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36" borderId="17" xfId="8" applyNumberFormat="1" applyFill="1"/>
    <xf numFmtId="4" fontId="11" fillId="10" borderId="1" xfId="8" applyNumberFormat="1" applyFont="1" applyFill="1" applyBorder="1" applyAlignment="1">
      <alignment horizontal="right" vertical="top" readingOrder="1"/>
    </xf>
    <xf numFmtId="0" fontId="6" fillId="39" borderId="25" xfId="7" applyFill="1" applyBorder="1"/>
    <xf numFmtId="4" fontId="6" fillId="39" borderId="1" xfId="0" applyNumberFormat="1" applyFont="1" applyFill="1" applyBorder="1"/>
    <xf numFmtId="4" fontId="6" fillId="30" borderId="0" xfId="0" applyNumberFormat="1" applyFont="1" applyFill="1"/>
    <xf numFmtId="4" fontId="6" fillId="30" borderId="0" xfId="0" applyNumberFormat="1" applyFont="1" applyFill="1" applyAlignment="1">
      <alignment horizontal="right"/>
    </xf>
    <xf numFmtId="0" fontId="6" fillId="40" borderId="21" xfId="7" applyFill="1" applyBorder="1"/>
    <xf numFmtId="4" fontId="6" fillId="40" borderId="0" xfId="0" applyNumberFormat="1" applyFont="1" applyFill="1"/>
    <xf numFmtId="4" fontId="8" fillId="10" borderId="1" xfId="0" applyNumberFormat="1" applyFont="1" applyFill="1" applyBorder="1" applyAlignment="1">
      <alignment horizontal="right"/>
    </xf>
    <xf numFmtId="0" fontId="6" fillId="37" borderId="35" xfId="0" applyFont="1" applyFill="1" applyBorder="1" applyAlignment="1">
      <alignment horizontal="center"/>
    </xf>
    <xf numFmtId="0" fontId="6" fillId="37" borderId="36" xfId="0" applyFont="1" applyFill="1" applyBorder="1" applyAlignment="1">
      <alignment horizontal="center"/>
    </xf>
    <xf numFmtId="0" fontId="6" fillId="37" borderId="3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3" xfId="8" applyFill="1" applyBorder="1" applyAlignment="1" applyProtection="1">
      <alignment horizontal="center" vertical="top" wrapText="1" readingOrder="1"/>
      <protection locked="0"/>
    </xf>
    <xf numFmtId="0" fontId="21" fillId="31" borderId="0" xfId="0" applyFont="1" applyFill="1" applyAlignment="1">
      <alignment horizontal="center"/>
    </xf>
    <xf numFmtId="0" fontId="16" fillId="31" borderId="0" xfId="0" applyFont="1" applyFill="1" applyAlignment="1">
      <alignment horizontal="center"/>
    </xf>
    <xf numFmtId="0" fontId="18" fillId="9" borderId="1" xfId="9" applyFont="1" applyBorder="1" applyAlignment="1">
      <alignment horizontal="center"/>
    </xf>
    <xf numFmtId="0" fontId="19" fillId="9" borderId="1" xfId="9" applyFont="1" applyBorder="1" applyAlignment="1">
      <alignment horizontal="center"/>
    </xf>
    <xf numFmtId="0" fontId="8" fillId="31" borderId="24" xfId="0" applyFont="1" applyFill="1" applyBorder="1" applyAlignment="1">
      <alignment horizontal="center"/>
    </xf>
    <xf numFmtId="0" fontId="17" fillId="8" borderId="25" xfId="7" applyFont="1" applyBorder="1" applyAlignment="1">
      <alignment horizontal="center"/>
    </xf>
    <xf numFmtId="0" fontId="17" fillId="8" borderId="26" xfId="7" applyFont="1" applyBorder="1" applyAlignment="1">
      <alignment horizontal="center"/>
    </xf>
    <xf numFmtId="0" fontId="8" fillId="0" borderId="0" xfId="0" applyFont="1" applyAlignment="1"/>
    <xf numFmtId="0" fontId="0" fillId="0" borderId="0" xfId="0" applyAlignment="1"/>
  </cellXfs>
  <cellStyles count="11">
    <cellStyle name="20% - Accent5" xfId="1" builtinId="46"/>
    <cellStyle name="Accent2" xfId="4" builtinId="33"/>
    <cellStyle name="Accent5" xfId="5" builtinId="45"/>
    <cellStyle name="Check Cell" xfId="7" builtinId="23"/>
    <cellStyle name="Good" xfId="3" builtinId="26"/>
    <cellStyle name="Input" xfId="9" builtinId="20"/>
    <cellStyle name="Linked Cell" xfId="6" builtinId="24"/>
    <cellStyle name="Normal" xfId="0" builtinId="0"/>
    <cellStyle name="Normalno 2" xfId="10" xr:uid="{5C0F924E-E08F-46E9-81B5-5780EED678D4}"/>
    <cellStyle name="Note" xfId="2" builtinId="10"/>
    <cellStyle name="Total" xfId="8" builtinId="2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ica10" displayName="Tablica10" ref="A322:E398" totalsRowShown="0">
  <tableColumns count="5">
    <tableColumn id="1" xr3:uid="{00000000-0010-0000-0000-000001000000}" name="2024 PROGRAM 2124 JAVNA UPRAVA I ADMINISTRACIJA"/>
    <tableColumn id="2" xr3:uid="{00000000-0010-0000-0000-000002000000}" name="Stupac1"/>
    <tableColumn id="3" xr3:uid="{00000000-0010-0000-0000-000003000000}" name="Stupac2" dataDxfId="2"/>
    <tableColumn id="4" xr3:uid="{00000000-0010-0000-0000-000004000000}" name="Stupac3" dataDxfId="1"/>
    <tableColumn id="5" xr3:uid="{C4BEE524-4239-470C-8B2D-B12C19815C53}" name="*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3D786ED-CD05-4B3E-95C6-7784A2D09403}">
  <we:reference id="wa200005502" version="1.0.0.11" store="en-US" storeType="OMEX"/>
  <we:alternateReferences>
    <we:reference id="WA200005502" version="1.0.0.11" store="" storeType="OMEX"/>
  </we:alternateReferences>
  <we:properties>
    <we:property name="docId" value="&quot;6qlGlwk298md-s2Fp7eko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9"/>
  <sheetViews>
    <sheetView tabSelected="1" topLeftCell="A13" zoomScale="140" zoomScaleNormal="140" workbookViewId="0">
      <selection activeCell="D16" sqref="D16"/>
    </sheetView>
  </sheetViews>
  <sheetFormatPr defaultRowHeight="15"/>
  <cols>
    <col min="1" max="1" width="71.42578125" customWidth="1"/>
    <col min="2" max="2" width="15.85546875" customWidth="1"/>
    <col min="3" max="3" width="16.5703125" customWidth="1"/>
    <col min="4" max="4" width="15.7109375" customWidth="1"/>
    <col min="5" max="5" width="15.140625" customWidth="1"/>
    <col min="6" max="6" width="13" customWidth="1"/>
    <col min="7" max="7" width="11.85546875" customWidth="1"/>
    <col min="8" max="8" width="33.85546875" customWidth="1"/>
    <col min="9" max="9" width="12.5703125" bestFit="1" customWidth="1"/>
    <col min="10" max="11" width="11.7109375" bestFit="1" customWidth="1"/>
  </cols>
  <sheetData>
    <row r="1" spans="1:6" ht="15.75">
      <c r="A1" s="114" t="s">
        <v>0</v>
      </c>
    </row>
    <row r="2" spans="1:6" ht="15.75">
      <c r="A2" s="115" t="s">
        <v>1</v>
      </c>
    </row>
    <row r="3" spans="1:6" ht="15.75">
      <c r="A3" s="115" t="s">
        <v>2</v>
      </c>
    </row>
    <row r="4" spans="1:6" ht="15.75">
      <c r="A4" s="115" t="s">
        <v>3</v>
      </c>
    </row>
    <row r="5" spans="1:6" ht="15.75">
      <c r="A5" s="115" t="s">
        <v>4</v>
      </c>
    </row>
    <row r="6" spans="1:6" ht="18.75">
      <c r="A6" s="325" t="s">
        <v>5</v>
      </c>
      <c r="B6" s="325"/>
      <c r="C6" s="325"/>
      <c r="D6" s="325"/>
      <c r="E6" s="166"/>
    </row>
    <row r="7" spans="1:6">
      <c r="A7" s="326" t="s">
        <v>6</v>
      </c>
      <c r="B7" s="326"/>
      <c r="C7" s="326"/>
      <c r="D7" s="326"/>
      <c r="E7" s="167"/>
    </row>
    <row r="8" spans="1:6" ht="15.75" thickBot="1">
      <c r="A8" s="330" t="s">
        <v>7</v>
      </c>
      <c r="B8" s="330"/>
      <c r="C8" s="330"/>
      <c r="D8" s="330"/>
      <c r="E8" s="330"/>
    </row>
    <row r="9" spans="1:6" ht="40.5" customHeight="1" thickTop="1">
      <c r="A9" s="2" t="s">
        <v>8</v>
      </c>
      <c r="B9" s="175" t="s">
        <v>9</v>
      </c>
      <c r="C9" s="175" t="s">
        <v>10</v>
      </c>
      <c r="D9" s="175" t="s">
        <v>11</v>
      </c>
      <c r="E9" s="176" t="s">
        <v>12</v>
      </c>
      <c r="F9" s="177"/>
    </row>
    <row r="10" spans="1:6">
      <c r="A10" s="3" t="s">
        <v>13</v>
      </c>
      <c r="B10" s="4">
        <v>1</v>
      </c>
      <c r="C10" s="4">
        <v>2</v>
      </c>
      <c r="D10" s="4">
        <v>3</v>
      </c>
      <c r="E10" s="4" t="s">
        <v>14</v>
      </c>
    </row>
    <row r="11" spans="1:6">
      <c r="A11" s="3" t="s">
        <v>15</v>
      </c>
      <c r="B11" s="108">
        <v>190167.5</v>
      </c>
      <c r="C11" s="5">
        <v>798600</v>
      </c>
      <c r="D11" s="5">
        <v>388658.28</v>
      </c>
      <c r="E11" s="5">
        <f>D11/C11*100</f>
        <v>48.667453042824945</v>
      </c>
    </row>
    <row r="12" spans="1:6">
      <c r="A12" s="3" t="s">
        <v>16</v>
      </c>
      <c r="B12" s="5">
        <v>53</v>
      </c>
      <c r="C12" s="5">
        <v>0</v>
      </c>
      <c r="D12" s="5">
        <v>140</v>
      </c>
      <c r="E12" s="5">
        <v>0</v>
      </c>
    </row>
    <row r="13" spans="1:6">
      <c r="A13" s="3" t="s">
        <v>17</v>
      </c>
      <c r="B13" s="5">
        <f>B11+B12</f>
        <v>190220.5</v>
      </c>
      <c r="C13" s="5">
        <f>SUM(C11:C12)</f>
        <v>798600</v>
      </c>
      <c r="D13" s="5">
        <f>D11+D12</f>
        <v>388798.28</v>
      </c>
      <c r="E13" s="5">
        <f>D13/C13*100</f>
        <v>48.684983721512651</v>
      </c>
    </row>
    <row r="14" spans="1:6">
      <c r="A14" s="3" t="s">
        <v>18</v>
      </c>
      <c r="B14" s="5">
        <v>211686.69</v>
      </c>
      <c r="C14" s="5">
        <v>722700</v>
      </c>
      <c r="D14" s="5">
        <v>290779.2</v>
      </c>
      <c r="E14" s="5">
        <f>D14/C14*100</f>
        <v>40.23511830635119</v>
      </c>
    </row>
    <row r="15" spans="1:6">
      <c r="A15" s="3" t="s">
        <v>19</v>
      </c>
      <c r="B15" s="5">
        <v>12913.33</v>
      </c>
      <c r="C15" s="5">
        <v>75900</v>
      </c>
      <c r="D15" s="5">
        <v>9313.3700000000008</v>
      </c>
      <c r="E15" s="5">
        <f>D15/C15*100</f>
        <v>12.270579710144929</v>
      </c>
      <c r="F15" s="16"/>
    </row>
    <row r="16" spans="1:6">
      <c r="A16" s="3" t="s">
        <v>20</v>
      </c>
      <c r="B16" s="5">
        <f>B14+B15</f>
        <v>224600.02</v>
      </c>
      <c r="C16" s="5">
        <f>SUM(C14:C15)</f>
        <v>798600</v>
      </c>
      <c r="D16" s="5">
        <f>D14+D15</f>
        <v>300092.57</v>
      </c>
      <c r="E16" s="5">
        <f>D16/C16*100</f>
        <v>37.577331580265465</v>
      </c>
    </row>
    <row r="17" spans="1:5">
      <c r="A17" s="6" t="s">
        <v>21</v>
      </c>
      <c r="B17" s="7">
        <f>B13-B16</f>
        <v>-34379.51999999999</v>
      </c>
      <c r="C17" s="7">
        <f>C11-C16</f>
        <v>0</v>
      </c>
      <c r="D17" s="7">
        <f>D13-D16</f>
        <v>88705.710000000021</v>
      </c>
      <c r="E17" s="7">
        <v>0</v>
      </c>
    </row>
    <row r="18" spans="1:5">
      <c r="A18" s="3" t="s">
        <v>22</v>
      </c>
      <c r="B18" s="5"/>
      <c r="C18" s="5"/>
      <c r="D18" s="5"/>
      <c r="E18" s="5"/>
    </row>
    <row r="19" spans="1:5">
      <c r="A19" s="3" t="s">
        <v>23</v>
      </c>
      <c r="B19" s="8">
        <v>0</v>
      </c>
      <c r="C19" s="8">
        <v>0</v>
      </c>
      <c r="D19" s="8">
        <v>0</v>
      </c>
      <c r="E19" s="8">
        <v>0</v>
      </c>
    </row>
    <row r="20" spans="1:5">
      <c r="A20" s="3" t="s">
        <v>24</v>
      </c>
      <c r="B20" s="8">
        <v>0</v>
      </c>
      <c r="C20" s="8">
        <v>0</v>
      </c>
      <c r="D20" s="8">
        <v>0</v>
      </c>
      <c r="E20" s="8">
        <v>0</v>
      </c>
    </row>
    <row r="21" spans="1:5" ht="15.75" thickBot="1">
      <c r="A21" s="9" t="s">
        <v>25</v>
      </c>
      <c r="B21" s="10">
        <f>SUM(B19:B20)</f>
        <v>0</v>
      </c>
      <c r="C21" s="10">
        <f>SUM(C19:C20)</f>
        <v>0</v>
      </c>
      <c r="D21" s="10">
        <f>SUM(D19:D20)</f>
        <v>0</v>
      </c>
      <c r="E21" s="10">
        <f>SUM(E19:E20)</f>
        <v>0</v>
      </c>
    </row>
    <row r="22" spans="1:5" ht="22.5" customHeight="1" thickBot="1">
      <c r="A22" s="11" t="s">
        <v>26</v>
      </c>
      <c r="B22" s="12">
        <v>9400.9599999999991</v>
      </c>
      <c r="C22" s="12">
        <v>0</v>
      </c>
      <c r="D22" s="12">
        <v>-130076.16</v>
      </c>
      <c r="E22" s="12"/>
    </row>
    <row r="23" spans="1:5" ht="21.75" customHeight="1" thickTop="1">
      <c r="A23" s="13" t="s">
        <v>27</v>
      </c>
      <c r="B23" s="14">
        <v>9400.9599999999991</v>
      </c>
      <c r="C23" s="14">
        <v>0</v>
      </c>
      <c r="D23" s="14">
        <v>-130076.16</v>
      </c>
      <c r="E23" s="14"/>
    </row>
    <row r="24" spans="1:5" ht="17.25" customHeight="1">
      <c r="A24" s="15" t="s">
        <v>28</v>
      </c>
      <c r="B24" s="16"/>
      <c r="C24" s="16"/>
      <c r="D24" s="16"/>
      <c r="E24" s="16"/>
    </row>
    <row r="25" spans="1:5" ht="15.75" thickBot="1">
      <c r="A25" s="17" t="s">
        <v>29</v>
      </c>
      <c r="B25" s="18">
        <v>-24978.560000000001</v>
      </c>
      <c r="C25" s="18">
        <v>0</v>
      </c>
      <c r="D25" s="18">
        <f>D17+D23</f>
        <v>-41370.449999999983</v>
      </c>
      <c r="E25" s="18"/>
    </row>
    <row r="27" spans="1:5">
      <c r="D27" s="16"/>
    </row>
    <row r="29" spans="1:5" ht="18.75">
      <c r="A29" s="324" t="s">
        <v>30</v>
      </c>
      <c r="B29" s="324"/>
      <c r="C29" s="324"/>
      <c r="D29" s="324"/>
      <c r="E29" s="271"/>
    </row>
    <row r="30" spans="1:5" ht="15.75" thickBot="1">
      <c r="A30" s="327" t="s">
        <v>6</v>
      </c>
      <c r="B30" s="327"/>
      <c r="C30" s="327"/>
      <c r="D30" s="327"/>
      <c r="E30" s="1"/>
    </row>
    <row r="31" spans="1:5" ht="20.25" thickTop="1" thickBot="1">
      <c r="A31" s="328" t="s">
        <v>31</v>
      </c>
      <c r="B31" s="329"/>
      <c r="C31" s="329"/>
      <c r="D31" s="329"/>
      <c r="E31" s="168"/>
    </row>
    <row r="32" spans="1:5" ht="30.75" thickTop="1">
      <c r="A32" s="19" t="s">
        <v>8</v>
      </c>
      <c r="B32" s="178" t="s">
        <v>9</v>
      </c>
      <c r="C32" s="178" t="s">
        <v>10</v>
      </c>
      <c r="D32" s="178" t="s">
        <v>11</v>
      </c>
      <c r="E32" s="180" t="s">
        <v>12</v>
      </c>
    </row>
    <row r="33" spans="1:7">
      <c r="A33" s="20" t="s">
        <v>13</v>
      </c>
      <c r="B33" s="21">
        <v>2</v>
      </c>
      <c r="C33" s="21">
        <v>3</v>
      </c>
      <c r="D33" s="179">
        <v>4</v>
      </c>
      <c r="E33" s="124" t="s">
        <v>32</v>
      </c>
    </row>
    <row r="34" spans="1:7" ht="15.75" thickBot="1">
      <c r="A34" s="22" t="s">
        <v>15</v>
      </c>
      <c r="B34" s="23">
        <f>B35+B51+B57+B70+B75+B80</f>
        <v>190167.50000000003</v>
      </c>
      <c r="C34" s="125">
        <f>C35+C51+C57+C70+C75+C88</f>
        <v>798600</v>
      </c>
      <c r="D34" s="116">
        <f>D35+D51+D57+D70+D75+D80+D83</f>
        <v>388798.27999999997</v>
      </c>
      <c r="E34" s="116">
        <f>D34/C34*100</f>
        <v>48.684983721512644</v>
      </c>
      <c r="G34" s="16"/>
    </row>
    <row r="35" spans="1:7" ht="16.5" thickTop="1" thickBot="1">
      <c r="A35" s="24" t="s">
        <v>33</v>
      </c>
      <c r="B35" s="25">
        <f>B36+B39+B42+B44+B46+B49</f>
        <v>38285</v>
      </c>
      <c r="C35" s="25">
        <f>C36+C39+C42+C44+C46+C49</f>
        <v>28200</v>
      </c>
      <c r="D35" s="117">
        <f>D36+D46+D49</f>
        <v>44005.01</v>
      </c>
      <c r="E35" s="117">
        <f>D34/C34*100</f>
        <v>48.684983721512644</v>
      </c>
      <c r="F35" s="16"/>
    </row>
    <row r="36" spans="1:7" ht="16.5" thickTop="1" thickBot="1">
      <c r="A36" s="26" t="s">
        <v>34</v>
      </c>
      <c r="B36" s="27">
        <f>SUM(B37:B38)</f>
        <v>28205</v>
      </c>
      <c r="C36" s="27">
        <f>SUM(C37:C39)</f>
        <v>6800</v>
      </c>
      <c r="D36" s="119">
        <f>SUM(D37:D45)</f>
        <v>33605.01</v>
      </c>
      <c r="E36" s="119">
        <f>D36/C36*100</f>
        <v>494.19132352941182</v>
      </c>
    </row>
    <row r="37" spans="1:7" ht="16.5" thickTop="1" thickBot="1">
      <c r="A37" s="26" t="s">
        <v>35</v>
      </c>
      <c r="B37" s="16">
        <v>28205</v>
      </c>
      <c r="C37" s="28">
        <v>6800</v>
      </c>
      <c r="D37" s="118">
        <v>33605.01</v>
      </c>
      <c r="E37" s="118">
        <f>D37/C37*100</f>
        <v>494.19132352941182</v>
      </c>
    </row>
    <row r="38" spans="1:7" ht="16.5" thickTop="1" thickBot="1">
      <c r="A38" s="26" t="s">
        <v>36</v>
      </c>
      <c r="B38" s="27"/>
      <c r="C38" s="27"/>
      <c r="D38" s="118">
        <v>0</v>
      </c>
      <c r="E38" s="118">
        <v>0</v>
      </c>
      <c r="F38" s="16"/>
    </row>
    <row r="39" spans="1:7" ht="16.5" thickTop="1" thickBot="1">
      <c r="A39" s="26" t="s">
        <v>37</v>
      </c>
      <c r="B39" s="27">
        <f>SUM(B40:B41)</f>
        <v>0</v>
      </c>
      <c r="C39" s="27">
        <v>0</v>
      </c>
      <c r="D39" s="118">
        <v>0</v>
      </c>
      <c r="E39" s="118">
        <v>0</v>
      </c>
    </row>
    <row r="40" spans="1:7" ht="16.5" thickTop="1" thickBot="1">
      <c r="A40" s="26" t="s">
        <v>38</v>
      </c>
      <c r="B40" s="28"/>
      <c r="C40" s="27"/>
      <c r="D40" s="118">
        <v>0</v>
      </c>
      <c r="E40" s="118">
        <v>0</v>
      </c>
    </row>
    <row r="41" spans="1:7" ht="16.5" thickTop="1" thickBot="1">
      <c r="A41" s="26" t="s">
        <v>39</v>
      </c>
      <c r="B41" s="16">
        <v>0</v>
      </c>
      <c r="C41" s="27">
        <v>0</v>
      </c>
      <c r="D41" s="118">
        <v>0</v>
      </c>
      <c r="E41" s="118">
        <v>0</v>
      </c>
    </row>
    <row r="42" spans="1:7" ht="16.5" thickTop="1" thickBot="1">
      <c r="A42" s="208" t="s">
        <v>40</v>
      </c>
      <c r="B42" s="27"/>
      <c r="C42" s="27"/>
      <c r="D42" s="118">
        <v>0</v>
      </c>
      <c r="E42" s="118">
        <v>0</v>
      </c>
    </row>
    <row r="43" spans="1:7" ht="16.5" thickTop="1" thickBot="1">
      <c r="A43" s="182" t="s">
        <v>41</v>
      </c>
      <c r="B43" s="183"/>
      <c r="C43" s="27"/>
      <c r="D43" s="118">
        <v>0</v>
      </c>
      <c r="E43" s="118">
        <v>0</v>
      </c>
    </row>
    <row r="44" spans="1:7" ht="16.5" thickTop="1" thickBot="1">
      <c r="A44" s="209" t="s">
        <v>42</v>
      </c>
      <c r="B44" s="186"/>
      <c r="C44" s="181"/>
      <c r="D44" s="118">
        <v>0</v>
      </c>
      <c r="E44" s="118">
        <v>0</v>
      </c>
    </row>
    <row r="45" spans="1:7" ht="16.5" thickTop="1" thickBot="1">
      <c r="A45" s="184" t="s">
        <v>43</v>
      </c>
      <c r="B45" s="185"/>
      <c r="C45" s="27"/>
      <c r="D45" s="118">
        <v>0</v>
      </c>
      <c r="E45" s="118">
        <v>0</v>
      </c>
    </row>
    <row r="46" spans="1:7" ht="16.5" thickTop="1" thickBot="1">
      <c r="A46" s="26" t="s">
        <v>44</v>
      </c>
      <c r="B46" s="27">
        <f>SUM(B47:B48)</f>
        <v>10080</v>
      </c>
      <c r="C46" s="27">
        <f>SUM(C47:C48)</f>
        <v>21400</v>
      </c>
      <c r="D46" s="119">
        <f>SUM(D47:D48)</f>
        <v>10400</v>
      </c>
      <c r="E46" s="119">
        <f>D46/C46*100</f>
        <v>48.598130841121495</v>
      </c>
    </row>
    <row r="47" spans="1:7" ht="16.5" thickTop="1" thickBot="1">
      <c r="A47" s="26" t="s">
        <v>45</v>
      </c>
      <c r="B47" s="16">
        <v>10080</v>
      </c>
      <c r="C47" s="28">
        <v>21400</v>
      </c>
      <c r="D47" s="118">
        <v>10400</v>
      </c>
      <c r="E47" s="118">
        <f>D47/C47*100</f>
        <v>48.598130841121495</v>
      </c>
    </row>
    <row r="48" spans="1:7" ht="16.5" thickTop="1" thickBot="1">
      <c r="A48" s="26" t="s">
        <v>46</v>
      </c>
      <c r="B48" s="28">
        <v>0</v>
      </c>
      <c r="C48" s="28">
        <v>0</v>
      </c>
      <c r="D48" s="118">
        <v>0</v>
      </c>
      <c r="E48" s="118">
        <v>0</v>
      </c>
    </row>
    <row r="49" spans="1:5" ht="16.5" thickTop="1" thickBot="1">
      <c r="A49" s="26" t="s">
        <v>47</v>
      </c>
      <c r="B49" s="27">
        <f>B50</f>
        <v>0</v>
      </c>
      <c r="C49" s="27">
        <f>C50</f>
        <v>0</v>
      </c>
      <c r="D49" s="119">
        <f>D50</f>
        <v>0</v>
      </c>
      <c r="E49" s="119">
        <f>E50</f>
        <v>0</v>
      </c>
    </row>
    <row r="50" spans="1:5" ht="16.5" thickTop="1" thickBot="1">
      <c r="A50" s="26" t="s">
        <v>48</v>
      </c>
      <c r="B50" s="28">
        <v>0</v>
      </c>
      <c r="C50" s="28">
        <v>0</v>
      </c>
      <c r="D50" s="118">
        <v>0</v>
      </c>
      <c r="E50" s="118">
        <v>0</v>
      </c>
    </row>
    <row r="51" spans="1:5" ht="16.5" thickTop="1" thickBot="1">
      <c r="A51" s="24" t="s">
        <v>49</v>
      </c>
      <c r="B51" s="25">
        <f>SUM(B52:B56)</f>
        <v>0</v>
      </c>
      <c r="C51" s="25">
        <f>C52+C54</f>
        <v>0</v>
      </c>
      <c r="D51" s="117">
        <f>SUM(D52)</f>
        <v>416.25</v>
      </c>
      <c r="E51" s="117">
        <v>0</v>
      </c>
    </row>
    <row r="52" spans="1:5" ht="16.5" thickTop="1" thickBot="1">
      <c r="A52" s="208" t="s">
        <v>50</v>
      </c>
      <c r="B52" s="27">
        <f>SUM(B53:B55)</f>
        <v>0</v>
      </c>
      <c r="C52" s="27">
        <f>C53</f>
        <v>0</v>
      </c>
      <c r="D52" s="119">
        <f>SUM(D53:D56)</f>
        <v>416.25</v>
      </c>
      <c r="E52" s="118">
        <v>0</v>
      </c>
    </row>
    <row r="53" spans="1:5" ht="16.5" thickTop="1" thickBot="1">
      <c r="A53" s="26" t="s">
        <v>51</v>
      </c>
      <c r="B53" s="27">
        <v>0</v>
      </c>
      <c r="C53" s="28">
        <v>0</v>
      </c>
      <c r="D53" s="118">
        <v>0</v>
      </c>
      <c r="E53" s="118">
        <v>0</v>
      </c>
    </row>
    <row r="54" spans="1:5" ht="16.5" thickTop="1" thickBot="1">
      <c r="A54" s="26" t="s">
        <v>52</v>
      </c>
      <c r="B54" s="27">
        <v>0</v>
      </c>
      <c r="C54" s="27">
        <f>SUM(C55:C56)</f>
        <v>0</v>
      </c>
      <c r="D54" s="118">
        <v>0</v>
      </c>
      <c r="E54" s="118">
        <v>0</v>
      </c>
    </row>
    <row r="55" spans="1:5" ht="16.5" thickTop="1" thickBot="1">
      <c r="A55" s="26" t="s">
        <v>53</v>
      </c>
      <c r="B55" s="27">
        <v>0</v>
      </c>
      <c r="C55" s="28">
        <v>0</v>
      </c>
      <c r="D55" s="118">
        <v>0</v>
      </c>
      <c r="E55" s="118">
        <v>0</v>
      </c>
    </row>
    <row r="56" spans="1:5" ht="16.5" thickTop="1" thickBot="1">
      <c r="A56" s="26" t="s">
        <v>54</v>
      </c>
      <c r="B56" s="27">
        <v>0</v>
      </c>
      <c r="C56" s="28">
        <v>0</v>
      </c>
      <c r="D56" s="118">
        <v>416.25</v>
      </c>
      <c r="E56" s="118">
        <v>0</v>
      </c>
    </row>
    <row r="57" spans="1:5" ht="16.5" thickTop="1" thickBot="1">
      <c r="A57" s="29" t="s">
        <v>55</v>
      </c>
      <c r="B57" s="25">
        <f>B58+B63</f>
        <v>0</v>
      </c>
      <c r="C57" s="25">
        <f>C58+C63</f>
        <v>5000</v>
      </c>
      <c r="D57" s="25">
        <f>D58+D63</f>
        <v>6513.03</v>
      </c>
      <c r="E57" s="25">
        <f>E58+E63</f>
        <v>130.26059999999998</v>
      </c>
    </row>
    <row r="58" spans="1:5" ht="16.5" thickTop="1" thickBot="1">
      <c r="A58" s="26" t="s">
        <v>56</v>
      </c>
      <c r="B58" s="27"/>
      <c r="C58" s="27"/>
      <c r="D58" s="119">
        <v>0</v>
      </c>
      <c r="E58" s="119">
        <v>0</v>
      </c>
    </row>
    <row r="59" spans="1:5" ht="16.5" thickTop="1" thickBot="1">
      <c r="A59" s="26" t="s">
        <v>57</v>
      </c>
      <c r="B59" s="27"/>
      <c r="C59" s="27"/>
      <c r="D59" s="119">
        <v>0</v>
      </c>
      <c r="E59" s="119">
        <v>0</v>
      </c>
    </row>
    <row r="60" spans="1:5" ht="16.5" thickTop="1" thickBot="1">
      <c r="A60" s="26" t="s">
        <v>58</v>
      </c>
      <c r="B60" s="27"/>
      <c r="C60" s="27"/>
      <c r="D60" s="119">
        <v>0</v>
      </c>
      <c r="E60" s="119">
        <v>0</v>
      </c>
    </row>
    <row r="61" spans="1:5" ht="16.5" thickTop="1" thickBot="1">
      <c r="A61" s="26" t="s">
        <v>59</v>
      </c>
      <c r="B61" s="27"/>
      <c r="C61" s="27"/>
      <c r="D61" s="119">
        <v>0</v>
      </c>
      <c r="E61" s="119">
        <v>0</v>
      </c>
    </row>
    <row r="62" spans="1:5" ht="16.5" thickTop="1" thickBot="1">
      <c r="A62" s="26" t="s">
        <v>60</v>
      </c>
      <c r="B62" s="27"/>
      <c r="C62" s="27"/>
      <c r="D62" s="119">
        <v>0</v>
      </c>
      <c r="E62" s="119">
        <v>0</v>
      </c>
    </row>
    <row r="63" spans="1:5" ht="16.5" thickTop="1" thickBot="1">
      <c r="A63" s="26" t="s">
        <v>61</v>
      </c>
      <c r="B63" s="27">
        <f>SUM(B64:B69)</f>
        <v>0</v>
      </c>
      <c r="C63" s="27">
        <f>SUM(C64:C69)</f>
        <v>5000</v>
      </c>
      <c r="D63" s="27">
        <f>SUM(D64:D69)</f>
        <v>6513.03</v>
      </c>
      <c r="E63" s="119">
        <f>D63/C63*100</f>
        <v>130.26059999999998</v>
      </c>
    </row>
    <row r="64" spans="1:5" ht="16.5" thickTop="1" thickBot="1">
      <c r="A64" s="26" t="s">
        <v>62</v>
      </c>
      <c r="B64" s="27"/>
      <c r="C64" s="27"/>
      <c r="D64" s="119">
        <v>0</v>
      </c>
      <c r="E64" s="119">
        <v>0</v>
      </c>
    </row>
    <row r="65" spans="1:6" ht="16.5" thickTop="1" thickBot="1">
      <c r="A65" s="26" t="s">
        <v>63</v>
      </c>
      <c r="B65" s="27"/>
      <c r="C65" s="27"/>
      <c r="D65" s="119">
        <v>0</v>
      </c>
      <c r="E65" s="119">
        <v>0</v>
      </c>
    </row>
    <row r="66" spans="1:6" ht="16.5" thickTop="1" thickBot="1">
      <c r="A66" s="26" t="s">
        <v>64</v>
      </c>
      <c r="B66" s="27"/>
      <c r="C66" s="27"/>
      <c r="D66" s="119">
        <v>0</v>
      </c>
      <c r="E66" s="119">
        <v>0</v>
      </c>
    </row>
    <row r="67" spans="1:6" ht="16.5" thickTop="1" thickBot="1">
      <c r="A67" s="26" t="s">
        <v>65</v>
      </c>
      <c r="B67" s="28">
        <v>0</v>
      </c>
      <c r="C67" s="28">
        <v>5000</v>
      </c>
      <c r="D67" s="118">
        <v>6513.03</v>
      </c>
      <c r="E67" s="118">
        <f>D67/C67*100</f>
        <v>130.26059999999998</v>
      </c>
    </row>
    <row r="68" spans="1:6" ht="16.5" thickTop="1" thickBot="1">
      <c r="A68" s="26" t="s">
        <v>66</v>
      </c>
      <c r="B68" s="27"/>
      <c r="C68" s="27"/>
      <c r="D68" s="119">
        <v>0</v>
      </c>
      <c r="E68" s="119">
        <v>0</v>
      </c>
    </row>
    <row r="69" spans="1:6" ht="16.5" thickTop="1" thickBot="1">
      <c r="A69" s="26" t="s">
        <v>67</v>
      </c>
      <c r="B69" s="27"/>
      <c r="C69" s="27"/>
      <c r="D69" s="119">
        <v>0</v>
      </c>
      <c r="E69" s="119">
        <v>0</v>
      </c>
    </row>
    <row r="70" spans="1:6" ht="16.5" thickTop="1" thickBot="1">
      <c r="A70" s="30" t="s">
        <v>68</v>
      </c>
      <c r="B70" s="25">
        <f>B71+B73</f>
        <v>3797.01</v>
      </c>
      <c r="C70" s="25">
        <f>C71+C73</f>
        <v>5100</v>
      </c>
      <c r="D70" s="117">
        <f>D71</f>
        <v>3857.88</v>
      </c>
      <c r="E70" s="117">
        <f>E71</f>
        <v>75.644705882352952</v>
      </c>
    </row>
    <row r="71" spans="1:6" ht="16.5" thickTop="1" thickBot="1">
      <c r="A71" s="192" t="s">
        <v>69</v>
      </c>
      <c r="B71" s="210">
        <f>SUM(B72)</f>
        <v>3797.01</v>
      </c>
      <c r="C71" s="210">
        <f>SUM(C72)</f>
        <v>5100</v>
      </c>
      <c r="D71" s="211">
        <f>D72</f>
        <v>3857.88</v>
      </c>
      <c r="E71" s="211">
        <f>D71/C71*100</f>
        <v>75.644705882352952</v>
      </c>
    </row>
    <row r="72" spans="1:6" ht="16.5" thickTop="1" thickBot="1">
      <c r="A72" s="26" t="s">
        <v>70</v>
      </c>
      <c r="B72" s="28">
        <v>3797.01</v>
      </c>
      <c r="C72" s="28">
        <v>5100</v>
      </c>
      <c r="D72" s="118">
        <v>3857.88</v>
      </c>
      <c r="E72" s="118">
        <f>D72/C72*100</f>
        <v>75.644705882352952</v>
      </c>
    </row>
    <row r="73" spans="1:6" ht="16.5" thickTop="1" thickBot="1">
      <c r="A73" s="192" t="s">
        <v>71</v>
      </c>
      <c r="B73" s="210">
        <f>SUM(B74)</f>
        <v>0</v>
      </c>
      <c r="C73" s="210">
        <f>SUM(C74)</f>
        <v>0</v>
      </c>
      <c r="D73" s="212">
        <v>0</v>
      </c>
      <c r="E73" s="212">
        <v>0</v>
      </c>
    </row>
    <row r="74" spans="1:6" ht="16.5" thickTop="1" thickBot="1">
      <c r="A74" s="26" t="s">
        <v>72</v>
      </c>
      <c r="B74" s="28">
        <v>0</v>
      </c>
      <c r="C74" s="28">
        <v>0</v>
      </c>
      <c r="D74" s="118">
        <v>0</v>
      </c>
      <c r="E74" s="118">
        <v>0</v>
      </c>
    </row>
    <row r="75" spans="1:6" ht="16.5" thickTop="1" thickBot="1">
      <c r="A75" s="24" t="s">
        <v>73</v>
      </c>
      <c r="B75" s="25">
        <f>B76</f>
        <v>148085.49000000002</v>
      </c>
      <c r="C75" s="25">
        <f>C76</f>
        <v>756900</v>
      </c>
      <c r="D75" s="117">
        <f>D76</f>
        <v>333866.11</v>
      </c>
      <c r="E75" s="117">
        <f>D75/C75*100</f>
        <v>44.109672347734175</v>
      </c>
    </row>
    <row r="76" spans="1:6" ht="16.5" thickTop="1" thickBot="1">
      <c r="A76" s="26" t="s">
        <v>74</v>
      </c>
      <c r="B76" s="27">
        <f>SUM(B77:B79)</f>
        <v>148085.49000000002</v>
      </c>
      <c r="C76" s="27">
        <f>SUM(C77:C79)</f>
        <v>756900</v>
      </c>
      <c r="D76" s="119">
        <f>SUM(D77:D79)</f>
        <v>333866.11</v>
      </c>
      <c r="E76" s="119">
        <f>D76/C76*100</f>
        <v>44.109672347734175</v>
      </c>
      <c r="F76" s="16"/>
    </row>
    <row r="77" spans="1:6" ht="16.5" thickTop="1" thickBot="1">
      <c r="A77" s="26" t="s">
        <v>75</v>
      </c>
      <c r="B77" s="28">
        <v>140036.6</v>
      </c>
      <c r="C77" s="28">
        <v>596000</v>
      </c>
      <c r="D77" s="118">
        <v>295853.3</v>
      </c>
      <c r="E77" s="118">
        <f>D77/C77*100</f>
        <v>49.639815436241605</v>
      </c>
    </row>
    <row r="78" spans="1:6" ht="16.5" thickTop="1" thickBot="1">
      <c r="A78" s="26" t="s">
        <v>76</v>
      </c>
      <c r="B78" s="28">
        <v>8048.89</v>
      </c>
      <c r="C78" s="28">
        <v>160900</v>
      </c>
      <c r="D78" s="118">
        <v>38012.81</v>
      </c>
      <c r="E78" s="118">
        <f>D78/C78*100</f>
        <v>23.625114978247357</v>
      </c>
    </row>
    <row r="79" spans="1:6" ht="16.5" thickTop="1" thickBot="1">
      <c r="A79" s="26" t="s">
        <v>77</v>
      </c>
      <c r="B79" s="27">
        <v>0</v>
      </c>
      <c r="C79" s="27">
        <v>0</v>
      </c>
      <c r="D79" s="118">
        <v>0</v>
      </c>
      <c r="E79" s="118">
        <v>0</v>
      </c>
    </row>
    <row r="80" spans="1:6" ht="16.5" thickTop="1" thickBot="1">
      <c r="A80" s="24" t="s">
        <v>78</v>
      </c>
      <c r="B80" s="25">
        <f>B81</f>
        <v>0</v>
      </c>
      <c r="C80" s="25">
        <f>C81</f>
        <v>0</v>
      </c>
      <c r="D80" s="120">
        <v>0</v>
      </c>
      <c r="E80" s="120">
        <v>0</v>
      </c>
    </row>
    <row r="81" spans="1:8" ht="16.5" thickTop="1" thickBot="1">
      <c r="A81" s="26" t="s">
        <v>79</v>
      </c>
      <c r="B81" s="27">
        <f>SUM(B82)</f>
        <v>0</v>
      </c>
      <c r="C81" s="27">
        <f>SUM(C82)</f>
        <v>0</v>
      </c>
      <c r="D81" s="121">
        <v>0</v>
      </c>
      <c r="E81" s="121">
        <v>0</v>
      </c>
    </row>
    <row r="82" spans="1:8" ht="16.5" thickTop="1" thickBot="1">
      <c r="A82" s="26" t="s">
        <v>80</v>
      </c>
      <c r="B82" s="28">
        <v>0</v>
      </c>
      <c r="C82" s="28">
        <v>0</v>
      </c>
      <c r="D82" s="122">
        <v>0</v>
      </c>
      <c r="E82" s="122">
        <v>0</v>
      </c>
    </row>
    <row r="83" spans="1:8" ht="16.5" thickTop="1" thickBot="1">
      <c r="A83" s="128" t="s">
        <v>81</v>
      </c>
      <c r="B83" s="129">
        <f>B84</f>
        <v>53</v>
      </c>
      <c r="C83" s="129">
        <f>C84</f>
        <v>0</v>
      </c>
      <c r="D83" s="213">
        <f>D84</f>
        <v>140</v>
      </c>
      <c r="E83" s="130">
        <v>0</v>
      </c>
    </row>
    <row r="84" spans="1:8" ht="16.5" thickTop="1" thickBot="1">
      <c r="A84" s="26" t="s">
        <v>82</v>
      </c>
      <c r="B84" s="28">
        <f>B86</f>
        <v>53</v>
      </c>
      <c r="C84" s="27">
        <f>C85</f>
        <v>0</v>
      </c>
      <c r="D84" s="118">
        <f>D86</f>
        <v>140</v>
      </c>
      <c r="E84" s="122">
        <v>0</v>
      </c>
    </row>
    <row r="85" spans="1:8" ht="16.5" thickTop="1" thickBot="1">
      <c r="A85" s="26" t="s">
        <v>83</v>
      </c>
      <c r="B85" s="28">
        <v>0</v>
      </c>
      <c r="C85" s="28">
        <v>0</v>
      </c>
      <c r="D85" s="118">
        <v>0</v>
      </c>
      <c r="E85" s="122">
        <v>0</v>
      </c>
    </row>
    <row r="86" spans="1:8" ht="16.5" thickTop="1" thickBot="1">
      <c r="A86" s="26" t="s">
        <v>84</v>
      </c>
      <c r="B86" s="28">
        <v>53</v>
      </c>
      <c r="C86" s="28">
        <v>0</v>
      </c>
      <c r="D86" s="118">
        <v>140</v>
      </c>
      <c r="E86" s="122">
        <v>0</v>
      </c>
    </row>
    <row r="87" spans="1:8" ht="16.5" thickTop="1" thickBot="1">
      <c r="A87" s="24" t="s">
        <v>85</v>
      </c>
      <c r="B87" s="25">
        <f>B80+B75+B70+B57+B51+B35</f>
        <v>190167.50000000003</v>
      </c>
      <c r="C87" s="25">
        <f>C80+C75+C70+C57+C51+C35+C83+C88</f>
        <v>798600</v>
      </c>
      <c r="D87" s="25">
        <f>D80+D75+D70+D57+D51+D35+D83</f>
        <v>388798.28</v>
      </c>
      <c r="E87" s="126">
        <f>D87/C87*100</f>
        <v>48.684983721512651</v>
      </c>
    </row>
    <row r="88" spans="1:8" ht="16.5" thickTop="1" thickBot="1">
      <c r="A88" s="50" t="s">
        <v>86</v>
      </c>
      <c r="B88" s="51"/>
      <c r="C88" s="273">
        <v>3400</v>
      </c>
      <c r="D88" s="127"/>
      <c r="E88" s="127"/>
    </row>
    <row r="89" spans="1:8" s="49" customFormat="1" ht="16.5" thickTop="1" thickBot="1">
      <c r="A89" s="47" t="s">
        <v>18</v>
      </c>
      <c r="B89" s="48">
        <f>B90+B99+B132</f>
        <v>208924.41999999998</v>
      </c>
      <c r="C89" s="48">
        <f>C90+C99+C132</f>
        <v>722700</v>
      </c>
      <c r="D89" s="216">
        <f>D90+D99+D132</f>
        <v>290779.10000000003</v>
      </c>
      <c r="E89" s="123">
        <f t="shared" ref="E89:E95" si="0">D89/C89*100</f>
        <v>40.23510446935105</v>
      </c>
      <c r="H89" s="52"/>
    </row>
    <row r="90" spans="1:8" ht="16.5" thickTop="1" thickBot="1">
      <c r="A90" s="24" t="s">
        <v>87</v>
      </c>
      <c r="B90" s="25">
        <f>B91+B93+B95</f>
        <v>97032.55</v>
      </c>
      <c r="C90" s="25">
        <f>C91+C93+C95</f>
        <v>355100</v>
      </c>
      <c r="D90" s="214">
        <f>D91+D93+D95</f>
        <v>160804.51999999999</v>
      </c>
      <c r="E90" s="117">
        <f t="shared" si="0"/>
        <v>45.284291748803149</v>
      </c>
    </row>
    <row r="91" spans="1:8" ht="16.5" thickTop="1" thickBot="1">
      <c r="A91" s="26" t="s">
        <v>88</v>
      </c>
      <c r="B91" s="27">
        <f>SUM(B92)</f>
        <v>81862.960000000006</v>
      </c>
      <c r="C91" s="27">
        <f>SUM(C92)</f>
        <v>285000</v>
      </c>
      <c r="D91" s="27">
        <f>SUM(D92)</f>
        <v>130593.64</v>
      </c>
      <c r="E91" s="27">
        <f t="shared" si="0"/>
        <v>45.8223298245614</v>
      </c>
      <c r="F91" s="16"/>
    </row>
    <row r="92" spans="1:8" ht="16.5" thickTop="1" thickBot="1">
      <c r="A92" s="26" t="s">
        <v>89</v>
      </c>
      <c r="B92" s="28">
        <v>81862.960000000006</v>
      </c>
      <c r="C92" s="28">
        <v>285000</v>
      </c>
      <c r="D92" s="28">
        <v>130593.64</v>
      </c>
      <c r="E92" s="28">
        <f t="shared" si="0"/>
        <v>45.8223298245614</v>
      </c>
    </row>
    <row r="93" spans="1:8" ht="16.5" thickTop="1" thickBot="1">
      <c r="A93" s="26" t="s">
        <v>90</v>
      </c>
      <c r="B93" s="27">
        <f>SUM(B94)</f>
        <v>6827.79</v>
      </c>
      <c r="C93" s="27">
        <f>SUM(C94)</f>
        <v>23100</v>
      </c>
      <c r="D93" s="27">
        <f>SUM(D94)</f>
        <v>10898.72</v>
      </c>
      <c r="E93" s="27">
        <f t="shared" si="0"/>
        <v>47.180606060606053</v>
      </c>
    </row>
    <row r="94" spans="1:8" ht="16.5" thickTop="1" thickBot="1">
      <c r="A94" s="26" t="s">
        <v>91</v>
      </c>
      <c r="B94" s="28">
        <v>6827.79</v>
      </c>
      <c r="C94" s="28">
        <v>23100</v>
      </c>
      <c r="D94" s="28">
        <v>10898.72</v>
      </c>
      <c r="E94" s="28">
        <f t="shared" si="0"/>
        <v>47.180606060606053</v>
      </c>
    </row>
    <row r="95" spans="1:8" ht="16.5" thickTop="1" thickBot="1">
      <c r="A95" s="26" t="s">
        <v>92</v>
      </c>
      <c r="B95" s="27">
        <f>B97</f>
        <v>8341.7999999999993</v>
      </c>
      <c r="C95" s="27">
        <f>C97</f>
        <v>47000</v>
      </c>
      <c r="D95" s="27">
        <f>D97</f>
        <v>19312.16</v>
      </c>
      <c r="E95" s="27">
        <f t="shared" si="0"/>
        <v>41.089702127659571</v>
      </c>
    </row>
    <row r="96" spans="1:8" ht="16.5" thickTop="1" thickBot="1">
      <c r="A96" s="26" t="s">
        <v>93</v>
      </c>
      <c r="B96" s="27">
        <v>0</v>
      </c>
      <c r="C96" s="27">
        <v>0</v>
      </c>
      <c r="D96" s="27">
        <v>0</v>
      </c>
      <c r="E96" s="27">
        <v>0</v>
      </c>
    </row>
    <row r="97" spans="1:5" ht="16.5" thickTop="1" thickBot="1">
      <c r="A97" s="26" t="s">
        <v>94</v>
      </c>
      <c r="B97" s="28">
        <v>8341.7999999999993</v>
      </c>
      <c r="C97" s="28">
        <v>47000</v>
      </c>
      <c r="D97" s="28">
        <v>19312.16</v>
      </c>
      <c r="E97" s="28">
        <f>D97/C97*100</f>
        <v>41.089702127659571</v>
      </c>
    </row>
    <row r="98" spans="1:5" ht="16.5" thickTop="1" thickBot="1">
      <c r="A98" s="26" t="s">
        <v>95</v>
      </c>
      <c r="B98" s="27">
        <v>0</v>
      </c>
      <c r="C98" s="27">
        <v>0</v>
      </c>
      <c r="D98" s="27">
        <v>0</v>
      </c>
      <c r="E98" s="27">
        <v>0</v>
      </c>
    </row>
    <row r="99" spans="1:5" ht="16.5" thickTop="1" thickBot="1">
      <c r="A99" s="24" t="s">
        <v>96</v>
      </c>
      <c r="B99" s="25">
        <f>B100+B105+B112+B122+B124</f>
        <v>111671.38</v>
      </c>
      <c r="C99" s="25">
        <f>C100+C105+C112+C122+C124</f>
        <v>367100</v>
      </c>
      <c r="D99" s="25">
        <f>D100+D105+D112+D122+D124</f>
        <v>129462.63</v>
      </c>
      <c r="E99" s="25">
        <f>D99/C99*100</f>
        <v>35.266311631707978</v>
      </c>
    </row>
    <row r="100" spans="1:5" ht="16.5" thickTop="1" thickBot="1">
      <c r="A100" s="191" t="s">
        <v>97</v>
      </c>
      <c r="B100" s="215">
        <f>SUM(B101:B104)</f>
        <v>5979.4400000000005</v>
      </c>
      <c r="C100" s="215">
        <f>SUM(C101:C104)</f>
        <v>16900</v>
      </c>
      <c r="D100" s="215">
        <f>SUM(D101:D104)</f>
        <v>5813.38</v>
      </c>
      <c r="E100" s="215">
        <f>D100/C100*100</f>
        <v>34.398698224852069</v>
      </c>
    </row>
    <row r="101" spans="1:5" ht="16.5" thickTop="1" thickBot="1">
      <c r="A101" s="26" t="s">
        <v>98</v>
      </c>
      <c r="B101" s="28">
        <v>2746.37</v>
      </c>
      <c r="C101" s="28">
        <v>4700</v>
      </c>
      <c r="D101" s="28">
        <v>2204.61</v>
      </c>
      <c r="E101" s="28">
        <f>D101/C101*100</f>
        <v>46.90659574468085</v>
      </c>
    </row>
    <row r="102" spans="1:5" ht="16.5" thickTop="1" thickBot="1">
      <c r="A102" s="26" t="s">
        <v>99</v>
      </c>
      <c r="B102" s="28">
        <v>2710.57</v>
      </c>
      <c r="C102" s="28">
        <v>8400</v>
      </c>
      <c r="D102" s="28">
        <v>3097.86</v>
      </c>
      <c r="E102" s="28">
        <f>D102/C102*100</f>
        <v>36.879285714285714</v>
      </c>
    </row>
    <row r="103" spans="1:5" ht="16.5" thickTop="1" thickBot="1">
      <c r="A103" s="26" t="s">
        <v>100</v>
      </c>
      <c r="B103" s="28">
        <v>522.5</v>
      </c>
      <c r="C103" s="28">
        <v>3800</v>
      </c>
      <c r="D103" s="28">
        <v>510.91</v>
      </c>
      <c r="E103" s="28">
        <f>D103/C103*100</f>
        <v>13.445000000000002</v>
      </c>
    </row>
    <row r="104" spans="1:5" ht="16.5" thickTop="1" thickBot="1">
      <c r="A104" s="26" t="s">
        <v>101</v>
      </c>
      <c r="B104" s="28">
        <v>0</v>
      </c>
      <c r="C104" s="28">
        <v>0</v>
      </c>
      <c r="D104" s="28">
        <v>0</v>
      </c>
      <c r="E104" s="28">
        <v>0</v>
      </c>
    </row>
    <row r="105" spans="1:5" ht="16.5" thickTop="1" thickBot="1">
      <c r="A105" s="191" t="s">
        <v>102</v>
      </c>
      <c r="B105" s="215">
        <f>SUM(B106:B111)</f>
        <v>23129.839999999997</v>
      </c>
      <c r="C105" s="215">
        <f>SUM(C106:C111)</f>
        <v>54600</v>
      </c>
      <c r="D105" s="215">
        <f>SUM(D106:D111)</f>
        <v>35710.74</v>
      </c>
      <c r="E105" s="215">
        <f t="shared" ref="E105:E129" si="1">D105/C105*100</f>
        <v>65.40428571428572</v>
      </c>
    </row>
    <row r="106" spans="1:5" ht="16.5" thickTop="1" thickBot="1">
      <c r="A106" s="26" t="s">
        <v>103</v>
      </c>
      <c r="B106" s="28">
        <v>3505.76</v>
      </c>
      <c r="C106" s="28">
        <v>6200</v>
      </c>
      <c r="D106" s="190">
        <v>6620.12</v>
      </c>
      <c r="E106" s="28">
        <f t="shared" si="1"/>
        <v>106.77612903225805</v>
      </c>
    </row>
    <row r="107" spans="1:5" ht="16.5" thickTop="1" thickBot="1">
      <c r="A107" s="26" t="s">
        <v>104</v>
      </c>
      <c r="B107" s="28">
        <v>482.2</v>
      </c>
      <c r="C107" s="28">
        <v>3900</v>
      </c>
      <c r="D107" s="28">
        <v>221.87</v>
      </c>
      <c r="E107" s="28">
        <f t="shared" si="1"/>
        <v>5.6889743589743595</v>
      </c>
    </row>
    <row r="108" spans="1:5" ht="16.5" thickTop="1" thickBot="1">
      <c r="A108" s="26" t="s">
        <v>105</v>
      </c>
      <c r="B108" s="28">
        <v>14152.3</v>
      </c>
      <c r="C108" s="28">
        <v>32500</v>
      </c>
      <c r="D108" s="28">
        <v>17759.79</v>
      </c>
      <c r="E108" s="28">
        <f t="shared" si="1"/>
        <v>54.645507692307696</v>
      </c>
    </row>
    <row r="109" spans="1:5" ht="16.5" thickTop="1" thickBot="1">
      <c r="A109" s="26" t="s">
        <v>106</v>
      </c>
      <c r="B109" s="28">
        <v>1136.32</v>
      </c>
      <c r="C109" s="190">
        <v>3500</v>
      </c>
      <c r="D109" s="28">
        <v>3399.29</v>
      </c>
      <c r="E109" s="28">
        <f t="shared" si="1"/>
        <v>97.122571428571419</v>
      </c>
    </row>
    <row r="110" spans="1:5" ht="16.5" thickTop="1" thickBot="1">
      <c r="A110" s="26" t="s">
        <v>107</v>
      </c>
      <c r="B110" s="28">
        <v>3733.01</v>
      </c>
      <c r="C110" s="28">
        <v>7500</v>
      </c>
      <c r="D110" s="28">
        <v>7473.93</v>
      </c>
      <c r="E110" s="28">
        <f t="shared" si="1"/>
        <v>99.652400000000014</v>
      </c>
    </row>
    <row r="111" spans="1:5" ht="16.5" thickTop="1" thickBot="1">
      <c r="A111" s="26" t="s">
        <v>108</v>
      </c>
      <c r="B111" s="28">
        <v>120.25</v>
      </c>
      <c r="C111" s="28">
        <v>1000</v>
      </c>
      <c r="D111" s="28">
        <v>235.74</v>
      </c>
      <c r="E111" s="28">
        <f t="shared" si="1"/>
        <v>23.574000000000002</v>
      </c>
    </row>
    <row r="112" spans="1:5" ht="16.5" thickTop="1" thickBot="1">
      <c r="A112" s="191" t="s">
        <v>109</v>
      </c>
      <c r="B112" s="215">
        <f>SUM(B113:B121)</f>
        <v>74156.63</v>
      </c>
      <c r="C112" s="215">
        <f>SUM(C113:C121)</f>
        <v>278800</v>
      </c>
      <c r="D112" s="215">
        <f>SUM(D113:D121)</f>
        <v>75960.31</v>
      </c>
      <c r="E112" s="215">
        <f t="shared" si="1"/>
        <v>27.245448350071733</v>
      </c>
    </row>
    <row r="113" spans="1:5" ht="16.5" thickTop="1" thickBot="1">
      <c r="A113" s="26" t="s">
        <v>110</v>
      </c>
      <c r="B113" s="28">
        <v>2065.09</v>
      </c>
      <c r="C113" s="28">
        <v>6700</v>
      </c>
      <c r="D113" s="28">
        <v>1958.65</v>
      </c>
      <c r="E113" s="28">
        <f t="shared" si="1"/>
        <v>29.23358208955224</v>
      </c>
    </row>
    <row r="114" spans="1:5" ht="16.5" thickTop="1" thickBot="1">
      <c r="A114" s="26" t="s">
        <v>111</v>
      </c>
      <c r="B114" s="28">
        <v>5691.93</v>
      </c>
      <c r="C114" s="28">
        <v>105200</v>
      </c>
      <c r="D114" s="28">
        <v>13866.73</v>
      </c>
      <c r="E114" s="28">
        <f t="shared" si="1"/>
        <v>13.18130228136882</v>
      </c>
    </row>
    <row r="115" spans="1:5" ht="16.5" thickTop="1" thickBot="1">
      <c r="A115" s="26" t="s">
        <v>112</v>
      </c>
      <c r="B115" s="28">
        <v>612.61</v>
      </c>
      <c r="C115" s="28">
        <v>6600</v>
      </c>
      <c r="D115" s="272">
        <v>2237.7399999999998</v>
      </c>
      <c r="E115" s="28">
        <f t="shared" si="1"/>
        <v>33.905151515151509</v>
      </c>
    </row>
    <row r="116" spans="1:5" ht="16.5" thickTop="1" thickBot="1">
      <c r="A116" s="26" t="s">
        <v>113</v>
      </c>
      <c r="B116" s="28">
        <v>10859.53</v>
      </c>
      <c r="C116" s="28">
        <v>37400</v>
      </c>
      <c r="D116" s="28">
        <v>16492.62</v>
      </c>
      <c r="E116" s="28">
        <f t="shared" si="1"/>
        <v>44.09791443850267</v>
      </c>
    </row>
    <row r="117" spans="1:5" ht="16.5" thickTop="1" thickBot="1">
      <c r="A117" s="26" t="s">
        <v>114</v>
      </c>
      <c r="B117" s="28">
        <v>986.91</v>
      </c>
      <c r="C117" s="28">
        <v>6900</v>
      </c>
      <c r="D117" s="28">
        <v>3170.27</v>
      </c>
      <c r="E117" s="28">
        <f t="shared" si="1"/>
        <v>45.945942028985506</v>
      </c>
    </row>
    <row r="118" spans="1:5" ht="16.5" thickTop="1" thickBot="1">
      <c r="A118" s="26" t="s">
        <v>115</v>
      </c>
      <c r="B118" s="28">
        <v>537.80999999999995</v>
      </c>
      <c r="C118" s="28">
        <v>1000</v>
      </c>
      <c r="D118" s="28">
        <v>252.3</v>
      </c>
      <c r="E118" s="28">
        <f t="shared" si="1"/>
        <v>25.230000000000004</v>
      </c>
    </row>
    <row r="119" spans="1:5" ht="16.5" thickTop="1" thickBot="1">
      <c r="A119" s="26" t="s">
        <v>116</v>
      </c>
      <c r="B119" s="28">
        <v>38292.75</v>
      </c>
      <c r="C119" s="28">
        <v>58500</v>
      </c>
      <c r="D119" s="28">
        <v>20474.97</v>
      </c>
      <c r="E119" s="28">
        <f t="shared" si="1"/>
        <v>34.999948717948719</v>
      </c>
    </row>
    <row r="120" spans="1:5" ht="16.5" thickTop="1" thickBot="1">
      <c r="A120" s="26" t="s">
        <v>117</v>
      </c>
      <c r="B120" s="28">
        <v>1967.1</v>
      </c>
      <c r="C120" s="28">
        <v>6000</v>
      </c>
      <c r="D120" s="28">
        <v>2485.38</v>
      </c>
      <c r="E120" s="28">
        <f t="shared" si="1"/>
        <v>41.423000000000002</v>
      </c>
    </row>
    <row r="121" spans="1:5" ht="16.5" thickTop="1" thickBot="1">
      <c r="A121" s="26" t="s">
        <v>118</v>
      </c>
      <c r="B121" s="28">
        <v>13142.9</v>
      </c>
      <c r="C121" s="28">
        <v>50500</v>
      </c>
      <c r="D121" s="28">
        <v>15021.65</v>
      </c>
      <c r="E121" s="28">
        <f t="shared" si="1"/>
        <v>29.745841584158416</v>
      </c>
    </row>
    <row r="122" spans="1:5" ht="16.5" thickTop="1" thickBot="1">
      <c r="A122" s="191" t="s">
        <v>119</v>
      </c>
      <c r="B122" s="215">
        <f>B123</f>
        <v>3881.45</v>
      </c>
      <c r="C122" s="215">
        <f>C123</f>
        <v>7800</v>
      </c>
      <c r="D122" s="215">
        <f>D123</f>
        <v>3712.21</v>
      </c>
      <c r="E122" s="215">
        <f t="shared" si="1"/>
        <v>47.592435897435898</v>
      </c>
    </row>
    <row r="123" spans="1:5" ht="16.5" thickTop="1" thickBot="1">
      <c r="A123" s="26" t="s">
        <v>120</v>
      </c>
      <c r="B123" s="28">
        <v>3881.45</v>
      </c>
      <c r="C123" s="28">
        <v>7800</v>
      </c>
      <c r="D123" s="28">
        <v>3712.21</v>
      </c>
      <c r="E123" s="28">
        <f t="shared" si="1"/>
        <v>47.592435897435898</v>
      </c>
    </row>
    <row r="124" spans="1:5" ht="16.5" thickTop="1" thickBot="1">
      <c r="A124" s="191" t="s">
        <v>121</v>
      </c>
      <c r="B124" s="215">
        <f>SUM(B125:B131)</f>
        <v>4524.0199999999995</v>
      </c>
      <c r="C124" s="215">
        <f>SUM(C125:C131)</f>
        <v>9000</v>
      </c>
      <c r="D124" s="215">
        <f>SUM(D125:D131)</f>
        <v>8265.9900000000016</v>
      </c>
      <c r="E124" s="215">
        <f t="shared" si="1"/>
        <v>91.844333333333353</v>
      </c>
    </row>
    <row r="125" spans="1:5" ht="16.5" thickTop="1" thickBot="1">
      <c r="A125" s="26" t="s">
        <v>122</v>
      </c>
      <c r="B125" s="28">
        <v>726.18</v>
      </c>
      <c r="C125" s="28">
        <v>1000</v>
      </c>
      <c r="D125" s="28">
        <v>933.66</v>
      </c>
      <c r="E125" s="28">
        <f t="shared" si="1"/>
        <v>93.366</v>
      </c>
    </row>
    <row r="126" spans="1:5" ht="16.5" thickTop="1" thickBot="1">
      <c r="A126" s="26" t="s">
        <v>123</v>
      </c>
      <c r="B126" s="28">
        <v>1425.66</v>
      </c>
      <c r="C126" s="28">
        <v>3900</v>
      </c>
      <c r="D126" s="28">
        <v>3758.96</v>
      </c>
      <c r="E126" s="28">
        <f t="shared" si="1"/>
        <v>96.383589743589752</v>
      </c>
    </row>
    <row r="127" spans="1:5" ht="16.5" thickTop="1" thickBot="1">
      <c r="A127" s="26" t="s">
        <v>124</v>
      </c>
      <c r="B127" s="28">
        <v>2141.64</v>
      </c>
      <c r="C127" s="28">
        <v>3300</v>
      </c>
      <c r="D127" s="28">
        <v>3020.15</v>
      </c>
      <c r="E127" s="28">
        <f t="shared" si="1"/>
        <v>91.51969696969698</v>
      </c>
    </row>
    <row r="128" spans="1:5" ht="16.5" thickTop="1" thickBot="1">
      <c r="A128" s="26" t="s">
        <v>125</v>
      </c>
      <c r="B128" s="28">
        <v>230.53</v>
      </c>
      <c r="C128" s="28">
        <v>500</v>
      </c>
      <c r="D128" s="28">
        <v>300</v>
      </c>
      <c r="E128" s="28">
        <f t="shared" si="1"/>
        <v>60</v>
      </c>
    </row>
    <row r="129" spans="1:5" ht="16.5" thickTop="1" thickBot="1">
      <c r="A129" s="26" t="s">
        <v>126</v>
      </c>
      <c r="B129" s="28">
        <v>0</v>
      </c>
      <c r="C129" s="28">
        <v>100</v>
      </c>
      <c r="D129" s="28">
        <v>42.47</v>
      </c>
      <c r="E129" s="28">
        <f t="shared" si="1"/>
        <v>42.47</v>
      </c>
    </row>
    <row r="130" spans="1:5" ht="16.5" thickTop="1" thickBot="1">
      <c r="A130" s="26" t="s">
        <v>127</v>
      </c>
      <c r="B130" s="28">
        <v>0</v>
      </c>
      <c r="C130" s="28">
        <v>0</v>
      </c>
      <c r="D130" s="28">
        <v>0</v>
      </c>
      <c r="E130" s="28">
        <v>0</v>
      </c>
    </row>
    <row r="131" spans="1:5" ht="16.5" thickTop="1" thickBot="1">
      <c r="A131" s="26" t="s">
        <v>128</v>
      </c>
      <c r="B131" s="28">
        <v>0.01</v>
      </c>
      <c r="C131" s="28">
        <v>200</v>
      </c>
      <c r="D131" s="28">
        <v>210.75</v>
      </c>
      <c r="E131" s="28">
        <f>D131/C131*100</f>
        <v>105.375</v>
      </c>
    </row>
    <row r="132" spans="1:5" ht="16.5" thickTop="1" thickBot="1">
      <c r="A132" s="24" t="s">
        <v>129</v>
      </c>
      <c r="B132" s="25">
        <f>B133+B135</f>
        <v>220.49</v>
      </c>
      <c r="C132" s="25">
        <f>C133+C135</f>
        <v>500</v>
      </c>
      <c r="D132" s="25">
        <f>D133+D135</f>
        <v>511.95</v>
      </c>
      <c r="E132" s="25">
        <f>E133+E135</f>
        <v>102.39</v>
      </c>
    </row>
    <row r="133" spans="1:5" ht="16.5" thickTop="1" thickBot="1">
      <c r="A133" s="191" t="s">
        <v>130</v>
      </c>
      <c r="B133" s="215">
        <f>SUM(B134)</f>
        <v>0</v>
      </c>
      <c r="C133" s="215">
        <f>SUM(C134)</f>
        <v>0</v>
      </c>
      <c r="D133" s="215">
        <v>0</v>
      </c>
      <c r="E133" s="215">
        <v>0</v>
      </c>
    </row>
    <row r="134" spans="1:5" ht="16.5" thickTop="1" thickBot="1">
      <c r="A134" s="26" t="s">
        <v>131</v>
      </c>
      <c r="B134" s="28">
        <v>0</v>
      </c>
      <c r="C134" s="28">
        <v>0</v>
      </c>
      <c r="D134" s="28">
        <v>0</v>
      </c>
      <c r="E134" s="28">
        <v>0</v>
      </c>
    </row>
    <row r="135" spans="1:5" ht="16.5" thickTop="1" thickBot="1">
      <c r="A135" s="191" t="s">
        <v>132</v>
      </c>
      <c r="B135" s="215">
        <f>SUM(B136:B139)</f>
        <v>220.49</v>
      </c>
      <c r="C135" s="215">
        <f>SUM(C136:C139)</f>
        <v>500</v>
      </c>
      <c r="D135" s="215">
        <f>SUM(D136:D139)</f>
        <v>511.95</v>
      </c>
      <c r="E135" s="215">
        <f>D135/C135*100</f>
        <v>102.39</v>
      </c>
    </row>
    <row r="136" spans="1:5" ht="16.5" thickTop="1" thickBot="1">
      <c r="A136" s="26" t="s">
        <v>133</v>
      </c>
      <c r="B136" s="28">
        <v>194.36</v>
      </c>
      <c r="C136" s="28">
        <v>400</v>
      </c>
      <c r="D136" s="28">
        <v>412.9</v>
      </c>
      <c r="E136" s="28">
        <f>D136/C136*100</f>
        <v>103.22499999999999</v>
      </c>
    </row>
    <row r="137" spans="1:5" ht="16.5" thickTop="1" thickBot="1">
      <c r="A137" s="26" t="s">
        <v>134</v>
      </c>
      <c r="B137" s="28">
        <v>9.59</v>
      </c>
      <c r="C137" s="28">
        <v>0</v>
      </c>
      <c r="D137" s="28">
        <v>0</v>
      </c>
      <c r="E137" s="28">
        <v>0</v>
      </c>
    </row>
    <row r="138" spans="1:5" ht="16.5" thickTop="1" thickBot="1">
      <c r="A138" s="26" t="s">
        <v>135</v>
      </c>
      <c r="B138" s="28">
        <v>16.54</v>
      </c>
      <c r="C138" s="28">
        <v>100</v>
      </c>
      <c r="D138" s="28">
        <v>99.05</v>
      </c>
      <c r="E138" s="28">
        <f>D138/C138*100</f>
        <v>99.05</v>
      </c>
    </row>
    <row r="139" spans="1:5" ht="16.5" thickTop="1" thickBot="1">
      <c r="A139" s="26" t="s">
        <v>136</v>
      </c>
      <c r="B139" s="28">
        <v>0</v>
      </c>
      <c r="C139" s="28">
        <v>0</v>
      </c>
      <c r="D139" s="28">
        <v>0</v>
      </c>
      <c r="E139" s="28">
        <v>0</v>
      </c>
    </row>
    <row r="140" spans="1:5" ht="16.5" thickTop="1" thickBot="1">
      <c r="A140" s="31" t="s">
        <v>19</v>
      </c>
      <c r="B140" s="32">
        <f>B144+B141+B147</f>
        <v>4185.9500000000007</v>
      </c>
      <c r="C140" s="32">
        <f>C144+C141+C147+C162</f>
        <v>75900</v>
      </c>
      <c r="D140" s="32">
        <f>D141+D144+D147+D162</f>
        <v>9063.3700000000008</v>
      </c>
      <c r="E140" s="32">
        <f>D140/C140*100</f>
        <v>11.941198945981556</v>
      </c>
    </row>
    <row r="141" spans="1:5" ht="16.5" thickTop="1" thickBot="1">
      <c r="A141" s="24" t="s">
        <v>137</v>
      </c>
      <c r="B141" s="25">
        <f>B142</f>
        <v>0</v>
      </c>
      <c r="C141" s="25">
        <f>C142</f>
        <v>0</v>
      </c>
      <c r="D141" s="25">
        <f>SUM(D142:D143)</f>
        <v>0</v>
      </c>
      <c r="E141" s="25">
        <f>SUM(E142:E143)</f>
        <v>0</v>
      </c>
    </row>
    <row r="142" spans="1:5" ht="16.5" thickTop="1" thickBot="1">
      <c r="A142" s="192" t="s">
        <v>138</v>
      </c>
      <c r="B142" s="215">
        <f>SUM(B143)</f>
        <v>0</v>
      </c>
      <c r="C142" s="215">
        <f>SUM(C143)</f>
        <v>0</v>
      </c>
      <c r="D142" s="215">
        <f>SUM(D143)</f>
        <v>0</v>
      </c>
      <c r="E142" s="215">
        <v>0</v>
      </c>
    </row>
    <row r="143" spans="1:5" ht="16.5" thickTop="1" thickBot="1">
      <c r="A143" s="26" t="s">
        <v>139</v>
      </c>
      <c r="B143" s="28">
        <v>0</v>
      </c>
      <c r="C143" s="28">
        <v>0</v>
      </c>
      <c r="D143" s="28">
        <v>0</v>
      </c>
      <c r="E143" s="28">
        <v>0</v>
      </c>
    </row>
    <row r="144" spans="1:5" ht="16.5" thickTop="1" thickBot="1">
      <c r="A144" s="24" t="s">
        <v>140</v>
      </c>
      <c r="B144" s="217">
        <f>B145</f>
        <v>0</v>
      </c>
      <c r="C144" s="217">
        <f>C145</f>
        <v>0</v>
      </c>
      <c r="D144" s="218">
        <v>0</v>
      </c>
      <c r="E144" s="218" t="e">
        <f>D144/C144*100</f>
        <v>#DIV/0!</v>
      </c>
    </row>
    <row r="145" spans="1:7" ht="16.5" thickTop="1" thickBot="1">
      <c r="A145" s="193" t="s">
        <v>141</v>
      </c>
      <c r="B145" s="215">
        <v>0</v>
      </c>
      <c r="C145" s="215">
        <f>SUM(C146)</f>
        <v>0</v>
      </c>
      <c r="D145" s="215">
        <f>D146</f>
        <v>0</v>
      </c>
      <c r="E145" s="215">
        <v>0</v>
      </c>
    </row>
    <row r="146" spans="1:7" ht="16.5" thickTop="1" thickBot="1">
      <c r="A146" s="26" t="s">
        <v>142</v>
      </c>
      <c r="B146" s="28">
        <v>0</v>
      </c>
      <c r="C146" s="28">
        <v>0</v>
      </c>
      <c r="D146" s="28">
        <v>0</v>
      </c>
      <c r="E146" s="28">
        <v>0</v>
      </c>
    </row>
    <row r="147" spans="1:7" ht="16.5" thickTop="1" thickBot="1">
      <c r="A147" s="24" t="s">
        <v>143</v>
      </c>
      <c r="B147" s="194">
        <f>B148+B152+B160</f>
        <v>4185.9500000000007</v>
      </c>
      <c r="C147" s="194">
        <f>C148+C152+C160</f>
        <v>75900</v>
      </c>
      <c r="D147" s="194">
        <f>D152+D158+D160</f>
        <v>9063.3700000000008</v>
      </c>
      <c r="E147" s="194">
        <f>D147/C147*100</f>
        <v>11.941198945981556</v>
      </c>
    </row>
    <row r="148" spans="1:7" ht="16.5" thickTop="1" thickBot="1">
      <c r="A148" s="192" t="s">
        <v>144</v>
      </c>
      <c r="B148" s="215">
        <f>SUM(B149:B151)</f>
        <v>0</v>
      </c>
      <c r="C148" s="219">
        <f>SUM(C149:C151)</f>
        <v>0</v>
      </c>
      <c r="D148" s="224">
        <v>0</v>
      </c>
      <c r="E148" s="224">
        <v>0</v>
      </c>
    </row>
    <row r="149" spans="1:7" ht="16.5" thickTop="1" thickBot="1">
      <c r="A149" s="26" t="s">
        <v>145</v>
      </c>
      <c r="B149" s="28">
        <v>0</v>
      </c>
      <c r="C149" s="169">
        <v>0</v>
      </c>
      <c r="D149" s="8">
        <v>0</v>
      </c>
      <c r="E149" s="8">
        <v>0</v>
      </c>
    </row>
    <row r="150" spans="1:7" ht="16.5" thickTop="1" thickBot="1">
      <c r="A150" s="26" t="s">
        <v>146</v>
      </c>
      <c r="B150" s="27">
        <v>0</v>
      </c>
      <c r="C150" s="27">
        <v>0</v>
      </c>
      <c r="D150" s="8">
        <v>0</v>
      </c>
      <c r="E150" s="8">
        <v>0</v>
      </c>
    </row>
    <row r="151" spans="1:7" ht="16.5" thickTop="1" thickBot="1">
      <c r="A151" s="26" t="s">
        <v>147</v>
      </c>
      <c r="B151" s="28">
        <v>0</v>
      </c>
      <c r="C151" s="169">
        <v>0</v>
      </c>
      <c r="D151" s="8">
        <v>0</v>
      </c>
      <c r="E151" s="8">
        <v>0</v>
      </c>
    </row>
    <row r="152" spans="1:7" ht="16.5" thickTop="1" thickBot="1">
      <c r="A152" s="220" t="s">
        <v>148</v>
      </c>
      <c r="B152" s="215">
        <f>SUM(B153:B157)</f>
        <v>4185.9500000000007</v>
      </c>
      <c r="C152" s="219">
        <f>SUM(C153:C157)</f>
        <v>75900</v>
      </c>
      <c r="D152" s="223">
        <f>SUM(D153:D157)</f>
        <v>9063.3700000000008</v>
      </c>
      <c r="E152" s="221">
        <f>D152/C152*100</f>
        <v>11.941198945981556</v>
      </c>
    </row>
    <row r="153" spans="1:7" ht="16.5" thickTop="1" thickBot="1">
      <c r="A153" s="26" t="s">
        <v>149</v>
      </c>
      <c r="B153" s="28">
        <v>0</v>
      </c>
      <c r="C153" s="169">
        <v>0</v>
      </c>
      <c r="D153" s="222">
        <v>210</v>
      </c>
      <c r="E153" s="8">
        <v>0</v>
      </c>
      <c r="G153" s="16"/>
    </row>
    <row r="154" spans="1:7" ht="16.5" thickTop="1" thickBot="1">
      <c r="A154" s="26" t="s">
        <v>150</v>
      </c>
      <c r="B154" s="28">
        <v>0</v>
      </c>
      <c r="C154" s="196">
        <v>0</v>
      </c>
      <c r="D154" s="222">
        <v>345</v>
      </c>
      <c r="E154" s="8">
        <v>0</v>
      </c>
    </row>
    <row r="155" spans="1:7" ht="16.5" thickTop="1" thickBot="1">
      <c r="A155" s="26" t="s">
        <v>151</v>
      </c>
      <c r="B155" s="28">
        <v>2574.8000000000002</v>
      </c>
      <c r="C155" s="169">
        <v>20000</v>
      </c>
      <c r="D155" s="222">
        <v>5038.04</v>
      </c>
      <c r="E155" s="8">
        <f>D155/C155*100</f>
        <v>25.190200000000001</v>
      </c>
    </row>
    <row r="156" spans="1:7" ht="16.5" thickTop="1" thickBot="1">
      <c r="A156" s="26" t="s">
        <v>152</v>
      </c>
      <c r="B156" s="28">
        <v>1611.15</v>
      </c>
      <c r="C156" s="195">
        <v>28900</v>
      </c>
      <c r="D156" s="222">
        <v>2987.5</v>
      </c>
      <c r="E156" s="8">
        <f>D156/C156*100</f>
        <v>10.337370242214533</v>
      </c>
    </row>
    <row r="157" spans="1:7" ht="16.5" thickTop="1" thickBot="1">
      <c r="A157" s="26" t="s">
        <v>153</v>
      </c>
      <c r="B157" s="28">
        <v>0</v>
      </c>
      <c r="C157" s="169">
        <v>27000</v>
      </c>
      <c r="D157" s="222">
        <v>482.83</v>
      </c>
      <c r="E157" s="8">
        <f>D157/C157*100</f>
        <v>1.7882592592592592</v>
      </c>
    </row>
    <row r="158" spans="1:7" ht="16.5" thickTop="1" thickBot="1">
      <c r="A158" s="220" t="s">
        <v>154</v>
      </c>
      <c r="B158" s="215">
        <f>B159</f>
        <v>0</v>
      </c>
      <c r="C158" s="215">
        <f>C159</f>
        <v>0</v>
      </c>
      <c r="D158" s="225">
        <f>D159</f>
        <v>0</v>
      </c>
      <c r="E158" s="223">
        <f>E159</f>
        <v>0</v>
      </c>
    </row>
    <row r="159" spans="1:7" ht="16.5" thickTop="1" thickBot="1">
      <c r="A159" s="26" t="s">
        <v>155</v>
      </c>
      <c r="B159" s="28">
        <v>0</v>
      </c>
      <c r="C159" s="169">
        <v>0</v>
      </c>
      <c r="D159" s="222">
        <v>0</v>
      </c>
      <c r="E159" s="8">
        <v>0</v>
      </c>
    </row>
    <row r="160" spans="1:7" ht="16.5" thickTop="1" thickBot="1">
      <c r="A160" s="220" t="s">
        <v>156</v>
      </c>
      <c r="B160" s="215">
        <f>SUM(B161)</f>
        <v>0</v>
      </c>
      <c r="C160" s="219">
        <f>SUM(C161)</f>
        <v>0</v>
      </c>
      <c r="D160" s="223">
        <v>0</v>
      </c>
      <c r="E160" s="223">
        <v>0</v>
      </c>
    </row>
    <row r="161" spans="1:7" ht="16.5" thickTop="1" thickBot="1">
      <c r="A161" s="26" t="s">
        <v>157</v>
      </c>
      <c r="B161" s="28">
        <v>0</v>
      </c>
      <c r="C161" s="169">
        <v>0</v>
      </c>
      <c r="D161" s="8">
        <v>0</v>
      </c>
      <c r="E161" s="8">
        <v>0</v>
      </c>
    </row>
    <row r="162" spans="1:7" ht="16.5" thickTop="1" thickBot="1">
      <c r="A162" s="24" t="s">
        <v>158</v>
      </c>
      <c r="B162" s="194">
        <f t="shared" ref="B162:B163" si="2">B163</f>
        <v>0</v>
      </c>
      <c r="C162" s="194">
        <f>C163</f>
        <v>0</v>
      </c>
      <c r="D162" s="194">
        <v>0</v>
      </c>
      <c r="E162" s="194">
        <v>0</v>
      </c>
    </row>
    <row r="163" spans="1:7" ht="16.5" thickTop="1" thickBot="1">
      <c r="A163" s="192" t="s">
        <v>159</v>
      </c>
      <c r="B163" s="27">
        <f t="shared" si="2"/>
        <v>0</v>
      </c>
      <c r="C163" s="27">
        <f>C164</f>
        <v>0</v>
      </c>
      <c r="D163" s="27">
        <v>0</v>
      </c>
      <c r="E163" s="27">
        <f>E164</f>
        <v>0</v>
      </c>
    </row>
    <row r="164" spans="1:7" ht="16.5" thickTop="1" thickBot="1">
      <c r="A164" s="26" t="s">
        <v>160</v>
      </c>
      <c r="B164" s="28">
        <v>0</v>
      </c>
      <c r="C164" s="28">
        <v>0</v>
      </c>
      <c r="D164" s="28">
        <v>0</v>
      </c>
      <c r="E164" s="28">
        <v>0</v>
      </c>
    </row>
    <row r="165" spans="1:7" ht="16.5" thickTop="1" thickBot="1">
      <c r="A165" s="33" t="s">
        <v>161</v>
      </c>
      <c r="B165" s="34">
        <f>B89+B140</f>
        <v>213110.37</v>
      </c>
      <c r="C165" s="34">
        <f>C89+C140</f>
        <v>798600</v>
      </c>
      <c r="D165" s="170">
        <f>D140+D89</f>
        <v>299842.47000000003</v>
      </c>
      <c r="E165" s="170">
        <f>D165/C165*100</f>
        <v>37.546014274981218</v>
      </c>
    </row>
    <row r="166" spans="1:7" ht="15.75" thickTop="1"/>
    <row r="167" spans="1:7" ht="18.75">
      <c r="A167" s="323" t="s">
        <v>162</v>
      </c>
      <c r="B167" s="323"/>
      <c r="C167" s="323"/>
      <c r="D167" s="323"/>
      <c r="E167" s="16"/>
    </row>
    <row r="168" spans="1:7" ht="18.75">
      <c r="A168" s="324" t="s">
        <v>6</v>
      </c>
      <c r="B168" s="324"/>
      <c r="C168" s="324"/>
      <c r="D168" s="324"/>
    </row>
    <row r="169" spans="1:7">
      <c r="A169" s="331"/>
      <c r="B169" s="331"/>
      <c r="C169" s="331"/>
      <c r="D169" s="331"/>
      <c r="E169" s="331"/>
    </row>
    <row r="170" spans="1:7" ht="30.75" thickBot="1">
      <c r="A170" s="35" t="s">
        <v>163</v>
      </c>
      <c r="B170" s="187" t="s">
        <v>164</v>
      </c>
      <c r="C170" s="187" t="s">
        <v>10</v>
      </c>
      <c r="D170" s="187" t="s">
        <v>165</v>
      </c>
      <c r="E170" s="187" t="s">
        <v>12</v>
      </c>
    </row>
    <row r="171" spans="1:7" ht="16.5" thickTop="1" thickBot="1">
      <c r="A171" s="35" t="s">
        <v>166</v>
      </c>
      <c r="B171" s="36">
        <v>2</v>
      </c>
      <c r="C171" s="36">
        <v>3</v>
      </c>
      <c r="D171" s="36">
        <v>4</v>
      </c>
      <c r="E171" s="36">
        <v>5</v>
      </c>
    </row>
    <row r="172" spans="1:7" ht="16.5" thickTop="1" thickBot="1">
      <c r="A172" s="37" t="s">
        <v>167</v>
      </c>
      <c r="B172" s="38">
        <f>B173+B180+B186+B192+B200+B208</f>
        <v>190167.50000000003</v>
      </c>
      <c r="C172" s="38">
        <f>C173+C180+C186+C192+C200+C208</f>
        <v>798600</v>
      </c>
      <c r="D172" s="38">
        <f>D173+D180+D186+D192+D200+D208+D212</f>
        <v>388798.28</v>
      </c>
      <c r="E172" s="38">
        <f>D172/C172*100</f>
        <v>48.684983721512651</v>
      </c>
      <c r="G172" s="16"/>
    </row>
    <row r="173" spans="1:7" ht="16.5" thickTop="1" thickBot="1">
      <c r="A173" s="39" t="s">
        <v>168</v>
      </c>
      <c r="B173" s="40">
        <f>SUM(B174:B175)</f>
        <v>148085.49000000002</v>
      </c>
      <c r="C173" s="40">
        <f>SUM(C174:C175)</f>
        <v>756000</v>
      </c>
      <c r="D173" s="226">
        <f>SUM(D174:D175)</f>
        <v>333866.11</v>
      </c>
      <c r="E173" s="226">
        <f>D173/C173*100</f>
        <v>44.162183862433864</v>
      </c>
      <c r="F173" s="16"/>
    </row>
    <row r="174" spans="1:7" ht="16.5" thickTop="1" thickBot="1">
      <c r="A174" s="35" t="s">
        <v>169</v>
      </c>
      <c r="B174" s="28">
        <v>140036.6</v>
      </c>
      <c r="C174" s="169">
        <v>596000</v>
      </c>
      <c r="D174" s="228">
        <v>295853.3</v>
      </c>
      <c r="E174" s="228">
        <f>D174/C174*100</f>
        <v>49.639815436241605</v>
      </c>
    </row>
    <row r="175" spans="1:7" ht="16.5" thickTop="1" thickBot="1">
      <c r="A175" s="35" t="s">
        <v>76</v>
      </c>
      <c r="B175" s="28">
        <v>8048.89</v>
      </c>
      <c r="C175" s="169">
        <v>160000</v>
      </c>
      <c r="D175" s="229">
        <v>38012.81</v>
      </c>
      <c r="E175" s="229">
        <f>D175/C175*100</f>
        <v>23.758006250000001</v>
      </c>
      <c r="F175" s="16"/>
    </row>
    <row r="176" spans="1:7" ht="17.25" customHeight="1" thickTop="1" thickBot="1">
      <c r="A176" s="55" t="s">
        <v>161</v>
      </c>
      <c r="B176" s="56">
        <v>183901.28</v>
      </c>
      <c r="C176" s="56">
        <v>798600</v>
      </c>
      <c r="D176" s="227">
        <f>247254.76+16199.92+15969.7</f>
        <v>279424.38</v>
      </c>
      <c r="E176" s="227">
        <f>D176/C176*100</f>
        <v>34.989278737791132</v>
      </c>
      <c r="F176" s="16"/>
    </row>
    <row r="177" spans="1:6" ht="17.25" customHeight="1" thickTop="1" thickBot="1">
      <c r="A177" s="63" t="s">
        <v>170</v>
      </c>
      <c r="B177" s="42">
        <v>-35815.79</v>
      </c>
      <c r="C177" s="42">
        <v>0</v>
      </c>
      <c r="D177" s="42">
        <v>-130840.5</v>
      </c>
      <c r="E177" s="42">
        <v>0</v>
      </c>
    </row>
    <row r="178" spans="1:6" ht="15" customHeight="1" thickTop="1" thickBot="1">
      <c r="A178" s="54"/>
      <c r="B178" s="41">
        <v>0</v>
      </c>
      <c r="C178" s="41">
        <v>0</v>
      </c>
      <c r="D178" s="41">
        <f>D173-D176+D177</f>
        <v>-76398.770000000019</v>
      </c>
      <c r="E178" s="41">
        <v>0</v>
      </c>
      <c r="F178" s="16"/>
    </row>
    <row r="179" spans="1:6" ht="15" customHeight="1" thickTop="1" thickBot="1">
      <c r="A179" s="63"/>
      <c r="B179" s="41"/>
      <c r="C179" s="41">
        <v>0</v>
      </c>
      <c r="D179" s="41"/>
      <c r="E179" s="41"/>
    </row>
    <row r="180" spans="1:6" ht="16.5" thickTop="1" thickBot="1">
      <c r="A180" s="39" t="s">
        <v>171</v>
      </c>
      <c r="B180" s="40">
        <f>SUM(B181:B182)</f>
        <v>3797.01</v>
      </c>
      <c r="C180" s="40">
        <f>SUM(C181:C182)</f>
        <v>6000</v>
      </c>
      <c r="D180" s="40">
        <f>SUM(D181:D182)</f>
        <v>4274.13</v>
      </c>
      <c r="E180" s="40">
        <f>D180/C180*100</f>
        <v>71.235500000000002</v>
      </c>
    </row>
    <row r="181" spans="1:6" ht="16.5" thickTop="1" thickBot="1">
      <c r="A181" s="35" t="s">
        <v>172</v>
      </c>
      <c r="B181" s="28">
        <v>3797.01</v>
      </c>
      <c r="C181" s="28">
        <v>6000</v>
      </c>
      <c r="D181" s="41">
        <v>3857.88</v>
      </c>
      <c r="E181" s="41">
        <f>D181/C181*100</f>
        <v>64.298000000000002</v>
      </c>
      <c r="F181" s="16"/>
    </row>
    <row r="182" spans="1:6" ht="16.5" thickTop="1" thickBot="1">
      <c r="A182" s="35" t="s">
        <v>54</v>
      </c>
      <c r="B182" s="41">
        <v>0</v>
      </c>
      <c r="C182" s="199">
        <v>0</v>
      </c>
      <c r="D182" s="309">
        <v>416.25</v>
      </c>
      <c r="E182" s="41">
        <v>0</v>
      </c>
    </row>
    <row r="183" spans="1:6" ht="16.5" thickTop="1" thickBot="1">
      <c r="A183" s="57" t="s">
        <v>161</v>
      </c>
      <c r="B183" s="56">
        <v>3866.8</v>
      </c>
      <c r="C183" s="56">
        <v>5100</v>
      </c>
      <c r="D183" s="56">
        <v>2448.16</v>
      </c>
      <c r="E183" s="56">
        <f>D183/C183*100</f>
        <v>48.003137254901958</v>
      </c>
    </row>
    <row r="184" spans="1:6" ht="16.5" thickTop="1" thickBot="1">
      <c r="A184" s="64" t="s">
        <v>170</v>
      </c>
      <c r="B184" s="164">
        <v>0</v>
      </c>
      <c r="C184" s="164">
        <v>0</v>
      </c>
      <c r="D184" s="164">
        <v>-2282.59</v>
      </c>
      <c r="E184" s="164">
        <v>0</v>
      </c>
    </row>
    <row r="185" spans="1:6" ht="16.5" thickTop="1" thickBot="1">
      <c r="A185" s="53" t="s">
        <v>170</v>
      </c>
      <c r="B185" s="41">
        <v>0</v>
      </c>
      <c r="C185" s="41"/>
      <c r="D185" s="274">
        <f>D180-D183+D184</f>
        <v>-456.61999999999989</v>
      </c>
      <c r="E185" s="41">
        <v>0</v>
      </c>
    </row>
    <row r="186" spans="1:6" ht="16.5" thickTop="1" thickBot="1">
      <c r="A186" s="39" t="s">
        <v>173</v>
      </c>
      <c r="B186" s="40">
        <f>SUM(B187:B188)</f>
        <v>0</v>
      </c>
      <c r="C186" s="40">
        <f>SUM(C187:C188)</f>
        <v>5000</v>
      </c>
      <c r="D186" s="40">
        <f>SUM(D187:D188)</f>
        <v>6513.03</v>
      </c>
      <c r="E186" s="40">
        <f>D186/C186*100</f>
        <v>130.26059999999998</v>
      </c>
    </row>
    <row r="187" spans="1:6" ht="16.5" thickTop="1" thickBot="1">
      <c r="A187" s="35" t="s">
        <v>65</v>
      </c>
      <c r="B187" s="28">
        <v>0</v>
      </c>
      <c r="C187" s="28">
        <v>5000</v>
      </c>
      <c r="D187" s="41">
        <v>6513.03</v>
      </c>
      <c r="E187" s="41">
        <f>D187/C187*100</f>
        <v>130.26059999999998</v>
      </c>
    </row>
    <row r="188" spans="1:6" ht="16.5" thickTop="1" thickBot="1">
      <c r="A188" s="35" t="s">
        <v>174</v>
      </c>
      <c r="B188" s="199">
        <v>0</v>
      </c>
      <c r="C188" s="199">
        <v>0</v>
      </c>
      <c r="D188" s="41">
        <v>0</v>
      </c>
      <c r="E188" s="41">
        <v>0</v>
      </c>
    </row>
    <row r="189" spans="1:6" ht="16.5" thickTop="1" thickBot="1">
      <c r="A189" s="57" t="s">
        <v>161</v>
      </c>
      <c r="B189" s="56">
        <v>1393.81</v>
      </c>
      <c r="C189" s="56">
        <v>5000</v>
      </c>
      <c r="D189" s="56">
        <v>4316.38</v>
      </c>
      <c r="E189" s="56">
        <f>D189/C189*100</f>
        <v>86.327600000000004</v>
      </c>
    </row>
    <row r="190" spans="1:6" ht="16.5" thickTop="1" thickBot="1">
      <c r="A190" s="64" t="s">
        <v>170</v>
      </c>
      <c r="B190" s="42">
        <v>0</v>
      </c>
      <c r="C190" s="42">
        <v>0</v>
      </c>
      <c r="D190" s="42">
        <v>-1393.81</v>
      </c>
      <c r="E190" s="42">
        <v>0</v>
      </c>
    </row>
    <row r="191" spans="1:6" ht="16.5" thickTop="1" thickBot="1">
      <c r="A191" s="53" t="s">
        <v>175</v>
      </c>
      <c r="B191" s="41">
        <f>B186-B189</f>
        <v>-1393.81</v>
      </c>
      <c r="C191" s="41">
        <f>C186-C189</f>
        <v>0</v>
      </c>
      <c r="D191" s="164">
        <f>D186-D189+D190</f>
        <v>802.83999999999969</v>
      </c>
      <c r="E191" s="41">
        <v>0</v>
      </c>
    </row>
    <row r="192" spans="1:6" ht="16.5" thickTop="1" thickBot="1">
      <c r="A192" s="39" t="s">
        <v>176</v>
      </c>
      <c r="B192" s="40">
        <f>SUM(B193:B196)</f>
        <v>10080</v>
      </c>
      <c r="C192" s="40">
        <f>SUM(C193:C196)</f>
        <v>21400</v>
      </c>
      <c r="D192" s="40">
        <f>SUM(D193:D196)</f>
        <v>10400</v>
      </c>
      <c r="E192" s="40">
        <f>D192/C192*100</f>
        <v>48.598130841121495</v>
      </c>
    </row>
    <row r="193" spans="1:18" ht="16.5" thickTop="1" thickBot="1">
      <c r="A193" s="45" t="s">
        <v>38</v>
      </c>
      <c r="B193" s="41">
        <v>0</v>
      </c>
      <c r="C193" s="41">
        <v>0</v>
      </c>
      <c r="D193" s="41">
        <v>0</v>
      </c>
      <c r="E193" s="41">
        <v>0</v>
      </c>
    </row>
    <row r="194" spans="1:18" ht="16.5" thickTop="1" thickBot="1">
      <c r="A194" s="43" t="s">
        <v>39</v>
      </c>
      <c r="B194" s="41">
        <v>0</v>
      </c>
      <c r="C194" s="41">
        <v>0</v>
      </c>
      <c r="D194" s="41">
        <v>0</v>
      </c>
      <c r="E194" s="41">
        <v>0</v>
      </c>
    </row>
    <row r="195" spans="1:18" ht="16.5" thickTop="1" thickBot="1">
      <c r="A195" s="62" t="s">
        <v>45</v>
      </c>
      <c r="B195" s="41">
        <v>10080</v>
      </c>
      <c r="C195" s="41">
        <v>21400</v>
      </c>
      <c r="D195" s="41">
        <v>10400</v>
      </c>
      <c r="E195" s="41">
        <f>D195/C195*100</f>
        <v>48.598130841121495</v>
      </c>
    </row>
    <row r="196" spans="1:18" ht="31.5" thickTop="1" thickBot="1">
      <c r="A196" s="43" t="s">
        <v>46</v>
      </c>
      <c r="B196" s="41">
        <v>0</v>
      </c>
      <c r="C196" s="41">
        <v>0</v>
      </c>
      <c r="D196" s="41">
        <v>0</v>
      </c>
      <c r="E196" s="41">
        <v>0</v>
      </c>
    </row>
    <row r="197" spans="1:18" ht="16.5" thickTop="1" thickBot="1">
      <c r="A197" s="58" t="s">
        <v>161</v>
      </c>
      <c r="B197" s="56">
        <v>2502.3000000000002</v>
      </c>
      <c r="C197" s="56">
        <v>21400</v>
      </c>
      <c r="D197" s="56">
        <v>2166.86</v>
      </c>
      <c r="E197" s="56">
        <f>D197/C197*100</f>
        <v>10.12551401869159</v>
      </c>
    </row>
    <row r="198" spans="1:18" ht="16.5" thickTop="1" thickBot="1">
      <c r="A198" s="43" t="s">
        <v>175</v>
      </c>
      <c r="B198" s="42">
        <v>0</v>
      </c>
      <c r="C198" s="42">
        <v>0</v>
      </c>
      <c r="D198" s="164">
        <f>D192-D197</f>
        <v>8233.14</v>
      </c>
      <c r="E198" s="42">
        <v>0</v>
      </c>
    </row>
    <row r="199" spans="1:18" ht="16.5" thickTop="1" thickBot="1">
      <c r="A199" s="43"/>
      <c r="B199" s="41"/>
      <c r="C199" s="41"/>
      <c r="D199" s="41"/>
      <c r="E199" s="41"/>
    </row>
    <row r="200" spans="1:18" ht="16.5" thickTop="1" thickBot="1">
      <c r="A200" s="39" t="s">
        <v>177</v>
      </c>
      <c r="B200" s="40">
        <f>SUM(B201:B203)</f>
        <v>28205</v>
      </c>
      <c r="C200" s="40">
        <f>SUM(C201:C203)</f>
        <v>10200</v>
      </c>
      <c r="D200" s="40">
        <f>SUM(D201:D203)</f>
        <v>33605.01</v>
      </c>
      <c r="E200" s="40">
        <f>D200/C200*100</f>
        <v>329.46088235294121</v>
      </c>
    </row>
    <row r="201" spans="1:18" ht="16.5" thickTop="1" thickBot="1">
      <c r="A201" s="43" t="s">
        <v>178</v>
      </c>
      <c r="B201" s="28">
        <v>28205</v>
      </c>
      <c r="C201" s="28">
        <v>10200</v>
      </c>
      <c r="D201" s="46">
        <v>33605.01</v>
      </c>
      <c r="E201" s="46">
        <f>D201/C201*100</f>
        <v>329.46088235294121</v>
      </c>
    </row>
    <row r="202" spans="1:18" ht="16.5" thickTop="1" thickBot="1">
      <c r="A202" s="45" t="s">
        <v>179</v>
      </c>
      <c r="B202" s="28">
        <v>0</v>
      </c>
      <c r="C202" s="28">
        <v>0</v>
      </c>
      <c r="D202" s="27">
        <v>0</v>
      </c>
      <c r="E202" s="27">
        <v>0</v>
      </c>
    </row>
    <row r="203" spans="1:18" ht="16.5" thickTop="1" thickBot="1">
      <c r="A203" s="26" t="s">
        <v>48</v>
      </c>
      <c r="B203" s="28">
        <v>0</v>
      </c>
      <c r="C203" s="28">
        <v>0</v>
      </c>
      <c r="D203" s="27">
        <v>0</v>
      </c>
      <c r="E203" s="27">
        <v>0</v>
      </c>
    </row>
    <row r="204" spans="1:18" ht="16.5" thickTop="1" thickBot="1">
      <c r="A204" s="58" t="s">
        <v>161</v>
      </c>
      <c r="B204" s="59">
        <v>35458.980000000003</v>
      </c>
      <c r="C204" s="60">
        <v>6800</v>
      </c>
      <c r="D204" s="60">
        <v>11736.79</v>
      </c>
      <c r="E204" s="60">
        <f>D204/C201*100</f>
        <v>115.06656862745099</v>
      </c>
    </row>
    <row r="205" spans="1:18" ht="16.5" thickTop="1" thickBot="1">
      <c r="A205" s="43" t="s">
        <v>180</v>
      </c>
      <c r="B205" s="44">
        <v>0</v>
      </c>
      <c r="C205" s="46">
        <v>3400</v>
      </c>
      <c r="D205" s="46">
        <f>D200-D204</f>
        <v>21868.22</v>
      </c>
      <c r="E205" s="46">
        <f>D205/C205*100</f>
        <v>643.18294117647065</v>
      </c>
    </row>
    <row r="206" spans="1:18" ht="16.5" thickTop="1" thickBot="1">
      <c r="A206" s="61" t="s">
        <v>170</v>
      </c>
      <c r="B206" s="44">
        <f>B200-B204</f>
        <v>-7253.9800000000032</v>
      </c>
      <c r="C206" s="46">
        <v>0</v>
      </c>
      <c r="D206" s="46">
        <v>-16247.01</v>
      </c>
      <c r="E206" s="46"/>
      <c r="F206" s="16"/>
    </row>
    <row r="207" spans="1:18" ht="16.5" thickTop="1" thickBot="1">
      <c r="A207" s="43"/>
      <c r="B207" s="44"/>
      <c r="C207" s="46">
        <v>0</v>
      </c>
      <c r="D207" s="275">
        <f>D205+D206</f>
        <v>5621.2100000000009</v>
      </c>
      <c r="E207" s="46"/>
      <c r="R207">
        <f t="array" aca="1" ref="R207" ca="1">R207:T207</f>
        <v>0</v>
      </c>
    </row>
    <row r="208" spans="1:18" ht="16.5" thickTop="1" thickBot="1">
      <c r="A208" s="39" t="s">
        <v>181</v>
      </c>
      <c r="B208" s="40">
        <f>SUM(B209)</f>
        <v>0</v>
      </c>
      <c r="C208" s="40">
        <f>SUM(C209)</f>
        <v>0</v>
      </c>
      <c r="D208" s="40">
        <v>0</v>
      </c>
      <c r="E208" s="40">
        <v>0</v>
      </c>
    </row>
    <row r="209" spans="1:5" ht="16.5" thickTop="1" thickBot="1">
      <c r="A209" s="43" t="s">
        <v>182</v>
      </c>
      <c r="B209" s="28">
        <v>0</v>
      </c>
      <c r="C209" s="28">
        <v>0</v>
      </c>
      <c r="D209" s="46">
        <v>0</v>
      </c>
      <c r="E209" s="46">
        <v>0</v>
      </c>
    </row>
    <row r="210" spans="1:5" ht="16.5" thickTop="1" thickBot="1">
      <c r="A210" s="58" t="s">
        <v>161</v>
      </c>
      <c r="B210" s="59">
        <v>0</v>
      </c>
      <c r="C210" s="60">
        <v>0</v>
      </c>
      <c r="D210" s="60">
        <v>0</v>
      </c>
      <c r="E210" s="60">
        <v>0</v>
      </c>
    </row>
    <row r="211" spans="1:5" ht="16.5" thickTop="1" thickBot="1">
      <c r="A211" s="43" t="s">
        <v>183</v>
      </c>
      <c r="B211" s="44">
        <v>0</v>
      </c>
      <c r="C211" s="46">
        <v>0</v>
      </c>
      <c r="D211" s="46">
        <v>0</v>
      </c>
      <c r="E211" s="46">
        <v>0</v>
      </c>
    </row>
    <row r="212" spans="1:5" ht="16.5" thickTop="1" thickBot="1">
      <c r="A212" s="39" t="s">
        <v>184</v>
      </c>
      <c r="B212" s="40">
        <f>SUM(B213)</f>
        <v>53</v>
      </c>
      <c r="C212" s="40">
        <f>SUM(C213)</f>
        <v>0</v>
      </c>
      <c r="D212" s="40">
        <f>SUM(D213)</f>
        <v>140</v>
      </c>
      <c r="E212" s="40">
        <v>0</v>
      </c>
    </row>
    <row r="213" spans="1:5" ht="16.5" thickTop="1" thickBot="1">
      <c r="A213" s="197" t="s">
        <v>84</v>
      </c>
      <c r="B213" s="198">
        <v>53</v>
      </c>
      <c r="C213" s="198">
        <v>0</v>
      </c>
      <c r="D213" s="198">
        <v>140</v>
      </c>
      <c r="E213" s="198">
        <v>0</v>
      </c>
    </row>
    <row r="214" spans="1:5" ht="16.5" thickTop="1" thickBot="1">
      <c r="A214" s="58" t="s">
        <v>161</v>
      </c>
      <c r="B214" s="59">
        <v>0</v>
      </c>
      <c r="C214" s="60">
        <v>0</v>
      </c>
      <c r="D214" s="60">
        <v>0</v>
      </c>
      <c r="E214" s="60">
        <v>0</v>
      </c>
    </row>
    <row r="215" spans="1:5" ht="16.5" thickTop="1" thickBot="1">
      <c r="A215" s="53" t="s">
        <v>175</v>
      </c>
      <c r="B215" s="44">
        <v>53</v>
      </c>
      <c r="C215" s="46">
        <v>0</v>
      </c>
      <c r="D215" s="46">
        <v>140</v>
      </c>
      <c r="E215" s="46"/>
    </row>
    <row r="216" spans="1:5" ht="16.5" thickTop="1" thickBot="1">
      <c r="A216" s="43" t="s">
        <v>185</v>
      </c>
      <c r="B216" s="44">
        <v>190220.5</v>
      </c>
      <c r="C216" s="44">
        <v>798600</v>
      </c>
      <c r="D216" s="46">
        <v>388798.28</v>
      </c>
      <c r="E216" s="46">
        <f>D216/C216*100</f>
        <v>48.684983721512651</v>
      </c>
    </row>
    <row r="217" spans="1:5" ht="16.5" thickTop="1" thickBot="1">
      <c r="A217" s="43" t="s">
        <v>186</v>
      </c>
      <c r="B217" s="44">
        <v>224600.02</v>
      </c>
      <c r="C217" s="44">
        <v>798600</v>
      </c>
      <c r="D217" s="46">
        <v>300092.57</v>
      </c>
      <c r="E217" s="46">
        <f>D217/C217*100</f>
        <v>37.577331580265465</v>
      </c>
    </row>
    <row r="218" spans="1:5" ht="16.5" thickTop="1" thickBot="1">
      <c r="A218" s="43"/>
      <c r="B218" s="44">
        <f>B216-B217</f>
        <v>-34379.51999999999</v>
      </c>
      <c r="C218" s="44">
        <v>0</v>
      </c>
      <c r="D218" s="46">
        <f>D216-D217</f>
        <v>88705.710000000021</v>
      </c>
      <c r="E218" s="46"/>
    </row>
    <row r="219" spans="1:5" ht="16.5" thickTop="1" thickBot="1">
      <c r="A219" s="43" t="s">
        <v>187</v>
      </c>
      <c r="B219" s="44">
        <v>9400.9599999999991</v>
      </c>
      <c r="C219" s="46">
        <v>0</v>
      </c>
      <c r="D219" s="46">
        <v>-130076.16</v>
      </c>
      <c r="E219" s="46"/>
    </row>
    <row r="220" spans="1:5" ht="16.5" thickTop="1" thickBot="1">
      <c r="A220" s="65" t="s">
        <v>188</v>
      </c>
      <c r="B220" s="66">
        <f>B218+B219</f>
        <v>-24978.55999999999</v>
      </c>
      <c r="C220" s="67">
        <v>0</v>
      </c>
      <c r="D220" s="67">
        <f>D218+D219</f>
        <v>-41370.449999999983</v>
      </c>
      <c r="E220" s="67"/>
    </row>
    <row r="221" spans="1:5" ht="16.5" thickTop="1" thickBot="1">
      <c r="A221" s="43" t="s">
        <v>189</v>
      </c>
      <c r="B221" s="44"/>
      <c r="C221" s="46"/>
      <c r="D221" s="46"/>
    </row>
    <row r="222" spans="1:5" ht="16.5" customHeight="1" thickTop="1" thickBot="1">
      <c r="A222" s="322" t="s">
        <v>190</v>
      </c>
      <c r="B222" s="322"/>
      <c r="C222" s="322"/>
      <c r="D222" s="322"/>
    </row>
    <row r="223" spans="1:5" ht="15.75" thickTop="1">
      <c r="A223" s="321" t="s">
        <v>191</v>
      </c>
      <c r="B223" s="321"/>
      <c r="C223" s="321"/>
      <c r="D223" s="321"/>
      <c r="E223" s="321"/>
    </row>
    <row r="224" spans="1:5">
      <c r="A224" s="321"/>
      <c r="B224" s="321"/>
      <c r="C224" s="321"/>
      <c r="D224" s="321"/>
      <c r="E224" s="321"/>
    </row>
    <row r="225" spans="1:6">
      <c r="A225" s="1" t="s">
        <v>192</v>
      </c>
    </row>
    <row r="226" spans="1:6">
      <c r="A226" s="1" t="s">
        <v>193</v>
      </c>
    </row>
    <row r="227" spans="1:6">
      <c r="A227" s="1" t="s">
        <v>194</v>
      </c>
    </row>
    <row r="228" spans="1:6" ht="30">
      <c r="A228" s="72" t="s">
        <v>195</v>
      </c>
      <c r="B228" s="188" t="s">
        <v>196</v>
      </c>
      <c r="C228" s="276" t="s">
        <v>197</v>
      </c>
      <c r="D228" s="189" t="s">
        <v>198</v>
      </c>
      <c r="E228" s="189" t="s">
        <v>12</v>
      </c>
    </row>
    <row r="229" spans="1:6" ht="15.75" thickBot="1">
      <c r="A229" s="69">
        <v>1</v>
      </c>
      <c r="B229" s="70">
        <v>2</v>
      </c>
      <c r="C229" s="277">
        <v>3</v>
      </c>
      <c r="D229" s="70">
        <v>4</v>
      </c>
      <c r="E229" s="70" t="s">
        <v>32</v>
      </c>
    </row>
    <row r="230" spans="1:6" ht="15.75" thickTop="1">
      <c r="A230" s="78" t="s">
        <v>87</v>
      </c>
      <c r="B230" s="87">
        <f>B231+B233+B235</f>
        <v>355000</v>
      </c>
      <c r="C230" s="278">
        <f>C231+C233+C235</f>
        <v>96746.559999999998</v>
      </c>
      <c r="D230" s="87">
        <f>D231+D233+D235</f>
        <v>160804.51999999999</v>
      </c>
      <c r="E230" s="87">
        <f t="shared" ref="E230:E238" si="3">D230/B230*100</f>
        <v>45.297047887323941</v>
      </c>
    </row>
    <row r="231" spans="1:6" ht="15.75" thickBot="1">
      <c r="A231" s="80" t="s">
        <v>88</v>
      </c>
      <c r="B231" s="83">
        <f>B232</f>
        <v>285000</v>
      </c>
      <c r="C231" s="100">
        <f>C232</f>
        <v>78563.98</v>
      </c>
      <c r="D231" s="83">
        <f>D232</f>
        <v>130593.64</v>
      </c>
      <c r="E231" s="83">
        <f t="shared" si="3"/>
        <v>45.8223298245614</v>
      </c>
    </row>
    <row r="232" spans="1:6" ht="16.5" thickTop="1" thickBot="1">
      <c r="A232" s="77" t="s">
        <v>89</v>
      </c>
      <c r="B232" s="68">
        <v>285000</v>
      </c>
      <c r="C232" s="282">
        <v>78563.98</v>
      </c>
      <c r="D232" s="68">
        <v>130593.64</v>
      </c>
      <c r="E232" s="68">
        <f t="shared" si="3"/>
        <v>45.8223298245614</v>
      </c>
    </row>
    <row r="233" spans="1:6" ht="16.5" thickTop="1" thickBot="1">
      <c r="A233" s="80" t="s">
        <v>90</v>
      </c>
      <c r="B233" s="85">
        <f>SUM(B234)</f>
        <v>23000</v>
      </c>
      <c r="C233" s="281">
        <f>SUM(C234)</f>
        <v>6827.79</v>
      </c>
      <c r="D233" s="85">
        <f>D234</f>
        <v>10898.72</v>
      </c>
      <c r="E233" s="85">
        <f t="shared" si="3"/>
        <v>47.385739130434779</v>
      </c>
    </row>
    <row r="234" spans="1:6" ht="16.5" thickTop="1" thickBot="1">
      <c r="A234" s="77" t="s">
        <v>91</v>
      </c>
      <c r="B234" s="68">
        <v>23000</v>
      </c>
      <c r="C234" s="283">
        <v>6827.79</v>
      </c>
      <c r="D234" s="68">
        <v>10898.72</v>
      </c>
      <c r="E234" s="68">
        <f t="shared" si="3"/>
        <v>47.385739130434779</v>
      </c>
    </row>
    <row r="235" spans="1:6" ht="15.75" thickTop="1">
      <c r="A235" s="80" t="s">
        <v>92</v>
      </c>
      <c r="B235" s="83">
        <v>47000</v>
      </c>
      <c r="C235" s="100">
        <f>C236</f>
        <v>11354.79</v>
      </c>
      <c r="D235" s="83">
        <f>D236</f>
        <v>19312.16</v>
      </c>
      <c r="E235" s="83">
        <f t="shared" si="3"/>
        <v>41.089702127659571</v>
      </c>
    </row>
    <row r="236" spans="1:6">
      <c r="A236" s="77" t="s">
        <v>94</v>
      </c>
      <c r="B236" s="84">
        <v>47000</v>
      </c>
      <c r="C236" s="284">
        <v>11354.79</v>
      </c>
      <c r="D236" s="84">
        <v>19312.16</v>
      </c>
      <c r="E236" s="84">
        <f t="shared" si="3"/>
        <v>41.089702127659571</v>
      </c>
    </row>
    <row r="237" spans="1:6" ht="15.75" thickBot="1">
      <c r="A237" s="79" t="s">
        <v>96</v>
      </c>
      <c r="B237" s="88">
        <f>B238+B243+B250+B260+B262</f>
        <v>202000</v>
      </c>
      <c r="C237" s="279">
        <f>C238+C243+C250+C260+C262</f>
        <v>55851.93</v>
      </c>
      <c r="D237" s="88">
        <f>D238+D243+D250+D260+D262</f>
        <v>86051.1</v>
      </c>
      <c r="E237" s="88">
        <f t="shared" si="3"/>
        <v>42.599554455445549</v>
      </c>
    </row>
    <row r="238" spans="1:6" ht="16.5" thickTop="1" thickBot="1">
      <c r="A238" s="74" t="s">
        <v>97</v>
      </c>
      <c r="B238" s="83">
        <f>SUM(B239:B242)</f>
        <v>12200</v>
      </c>
      <c r="C238" s="100">
        <f>SUM(C239:C242)</f>
        <v>3233.07</v>
      </c>
      <c r="D238" s="83">
        <f>SUM(D239:D242)</f>
        <v>3608.77</v>
      </c>
      <c r="E238" s="83">
        <f t="shared" si="3"/>
        <v>29.580081967213111</v>
      </c>
    </row>
    <row r="239" spans="1:6" ht="16.5" thickTop="1" thickBot="1">
      <c r="A239" s="75" t="s">
        <v>98</v>
      </c>
      <c r="B239" s="84">
        <v>0</v>
      </c>
      <c r="C239" s="284">
        <v>0</v>
      </c>
      <c r="D239" s="84">
        <v>0</v>
      </c>
      <c r="E239" s="84">
        <v>0</v>
      </c>
    </row>
    <row r="240" spans="1:6" ht="16.5" thickTop="1" thickBot="1">
      <c r="A240" s="75" t="s">
        <v>99</v>
      </c>
      <c r="B240" s="84">
        <v>8400</v>
      </c>
      <c r="C240" s="284">
        <v>2710.57</v>
      </c>
      <c r="D240" s="84">
        <v>3097.86</v>
      </c>
      <c r="E240" s="84">
        <f>D240/B240*100</f>
        <v>36.879285714285714</v>
      </c>
      <c r="F240" s="16"/>
    </row>
    <row r="241" spans="1:6" ht="16.5" thickTop="1" thickBot="1">
      <c r="A241" s="75" t="s">
        <v>100</v>
      </c>
      <c r="B241" s="84">
        <v>3800</v>
      </c>
      <c r="C241" s="284">
        <v>522.5</v>
      </c>
      <c r="D241" s="286">
        <v>510.91</v>
      </c>
      <c r="E241" s="84">
        <f>D241/B241*100</f>
        <v>13.445000000000002</v>
      </c>
      <c r="F241" s="16"/>
    </row>
    <row r="242" spans="1:6" ht="16.5" thickTop="1" thickBot="1">
      <c r="A242" s="75" t="s">
        <v>101</v>
      </c>
      <c r="B242" s="84">
        <v>0</v>
      </c>
      <c r="C242" s="284">
        <v>0</v>
      </c>
      <c r="D242" s="84">
        <v>0</v>
      </c>
      <c r="E242" s="84">
        <v>0</v>
      </c>
      <c r="F242" s="16"/>
    </row>
    <row r="243" spans="1:6" ht="16.5" thickTop="1" thickBot="1">
      <c r="A243" s="74" t="s">
        <v>102</v>
      </c>
      <c r="B243" s="83">
        <f>SUM(B244:B249)</f>
        <v>49500</v>
      </c>
      <c r="C243" s="100">
        <f>SUM(C244:C249)</f>
        <v>20239.349999999999</v>
      </c>
      <c r="D243" s="83">
        <f>SUM(D244:D249)</f>
        <v>30431.430000000004</v>
      </c>
      <c r="E243" s="83">
        <f t="shared" ref="E243:E259" si="4">D243/B243*100</f>
        <v>61.477636363636364</v>
      </c>
      <c r="F243" s="16"/>
    </row>
    <row r="244" spans="1:6" ht="16.5" thickTop="1" thickBot="1">
      <c r="A244" s="75" t="s">
        <v>103</v>
      </c>
      <c r="B244" s="84">
        <v>6000</v>
      </c>
      <c r="C244" s="284">
        <v>3026.67</v>
      </c>
      <c r="D244" s="232">
        <v>6398.4</v>
      </c>
      <c r="E244" s="232">
        <f t="shared" si="4"/>
        <v>106.64</v>
      </c>
      <c r="F244" s="16"/>
    </row>
    <row r="245" spans="1:6" ht="16.5" thickTop="1" thickBot="1">
      <c r="A245" s="75" t="s">
        <v>104</v>
      </c>
      <c r="B245" s="84">
        <v>2000</v>
      </c>
      <c r="C245" s="284">
        <v>464.61</v>
      </c>
      <c r="D245" s="84">
        <v>199.37</v>
      </c>
      <c r="E245" s="232">
        <f t="shared" si="4"/>
        <v>9.9684999999999988</v>
      </c>
      <c r="F245" s="16"/>
    </row>
    <row r="246" spans="1:6" ht="16.5" thickTop="1" thickBot="1">
      <c r="A246" s="75" t="s">
        <v>105</v>
      </c>
      <c r="B246" s="84">
        <v>30000</v>
      </c>
      <c r="C246" s="284">
        <v>11758.49</v>
      </c>
      <c r="D246" s="84">
        <v>13140.95</v>
      </c>
      <c r="E246" s="232">
        <f t="shared" si="4"/>
        <v>43.803166666666669</v>
      </c>
      <c r="F246" s="16"/>
    </row>
    <row r="247" spans="1:6" ht="16.5" thickTop="1" thickBot="1">
      <c r="A247" s="75" t="s">
        <v>106</v>
      </c>
      <c r="B247" s="84">
        <v>3500</v>
      </c>
      <c r="C247" s="284">
        <v>1136.32</v>
      </c>
      <c r="D247" s="84">
        <v>3399.29</v>
      </c>
      <c r="E247" s="232">
        <f t="shared" si="4"/>
        <v>97.122571428571419</v>
      </c>
      <c r="F247" s="16"/>
    </row>
    <row r="248" spans="1:6" ht="16.5" thickTop="1" thickBot="1">
      <c r="A248" s="75" t="s">
        <v>107</v>
      </c>
      <c r="B248" s="84">
        <v>7000</v>
      </c>
      <c r="C248" s="284">
        <v>3733.01</v>
      </c>
      <c r="D248" s="232">
        <v>7057.68</v>
      </c>
      <c r="E248" s="232">
        <f t="shared" si="4"/>
        <v>100.824</v>
      </c>
      <c r="F248" s="16"/>
    </row>
    <row r="249" spans="1:6" ht="16.5" thickTop="1" thickBot="1">
      <c r="A249" s="75" t="s">
        <v>108</v>
      </c>
      <c r="B249" s="84">
        <v>1000</v>
      </c>
      <c r="C249" s="284">
        <v>120.25</v>
      </c>
      <c r="D249" s="84">
        <v>235.74</v>
      </c>
      <c r="E249" s="232">
        <f t="shared" si="4"/>
        <v>23.574000000000002</v>
      </c>
      <c r="F249" s="16"/>
    </row>
    <row r="250" spans="1:6" ht="16.5" thickTop="1" thickBot="1">
      <c r="A250" s="74" t="s">
        <v>109</v>
      </c>
      <c r="B250" s="83">
        <f>SUM(B251:B259)</f>
        <v>135000</v>
      </c>
      <c r="C250" s="100">
        <f>SUM(C251:C259)</f>
        <v>28990.32</v>
      </c>
      <c r="D250" s="83">
        <f>SUM(D251:D259)</f>
        <v>46866.49</v>
      </c>
      <c r="E250" s="83">
        <f t="shared" si="4"/>
        <v>34.715918518518521</v>
      </c>
      <c r="F250" s="16"/>
    </row>
    <row r="251" spans="1:6" ht="16.5" thickTop="1" thickBot="1">
      <c r="A251" s="75" t="s">
        <v>110</v>
      </c>
      <c r="B251" s="84">
        <v>6000</v>
      </c>
      <c r="C251" s="284">
        <v>1920.99</v>
      </c>
      <c r="D251" s="84">
        <v>1885.33</v>
      </c>
      <c r="E251" s="84">
        <f t="shared" si="4"/>
        <v>31.422166666666669</v>
      </c>
      <c r="F251" s="16"/>
    </row>
    <row r="252" spans="1:6" ht="16.5" thickTop="1" thickBot="1">
      <c r="A252" s="75" t="s">
        <v>111</v>
      </c>
      <c r="B252" s="84">
        <v>20000</v>
      </c>
      <c r="C252" s="284">
        <v>1160.68</v>
      </c>
      <c r="D252" s="84">
        <v>6656.4</v>
      </c>
      <c r="E252" s="84">
        <f t="shared" si="4"/>
        <v>33.282000000000004</v>
      </c>
    </row>
    <row r="253" spans="1:6" ht="16.5" thickTop="1" thickBot="1">
      <c r="A253" s="75" t="s">
        <v>112</v>
      </c>
      <c r="B253" s="84">
        <v>4500</v>
      </c>
      <c r="C253" s="284">
        <v>0</v>
      </c>
      <c r="D253" s="84">
        <v>1634.01</v>
      </c>
      <c r="E253" s="84">
        <f t="shared" si="4"/>
        <v>36.311333333333337</v>
      </c>
    </row>
    <row r="254" spans="1:6" ht="16.5" thickTop="1" thickBot="1">
      <c r="A254" s="75" t="s">
        <v>113</v>
      </c>
      <c r="B254" s="84">
        <v>35500</v>
      </c>
      <c r="C254" s="284">
        <v>10230.709999999999</v>
      </c>
      <c r="D254" s="84">
        <v>16395.080000000002</v>
      </c>
      <c r="E254" s="84">
        <f t="shared" si="4"/>
        <v>46.183323943661975</v>
      </c>
      <c r="F254" s="16"/>
    </row>
    <row r="255" spans="1:6" ht="16.5" thickTop="1" thickBot="1">
      <c r="A255" s="75" t="s">
        <v>114</v>
      </c>
      <c r="B255" s="84">
        <v>1500</v>
      </c>
      <c r="C255" s="284">
        <v>924.41</v>
      </c>
      <c r="D255" s="84">
        <v>1154.01</v>
      </c>
      <c r="E255" s="84">
        <f t="shared" si="4"/>
        <v>76.933999999999997</v>
      </c>
    </row>
    <row r="256" spans="1:6" ht="16.5" thickTop="1" thickBot="1">
      <c r="A256" s="75" t="s">
        <v>115</v>
      </c>
      <c r="B256" s="84">
        <v>1000</v>
      </c>
      <c r="C256" s="284">
        <v>537.80999999999995</v>
      </c>
      <c r="D256" s="84">
        <v>252.3</v>
      </c>
      <c r="E256" s="84">
        <f t="shared" si="4"/>
        <v>25.230000000000004</v>
      </c>
    </row>
    <row r="257" spans="1:6" ht="16.5" thickTop="1" thickBot="1">
      <c r="A257" s="75" t="s">
        <v>116</v>
      </c>
      <c r="B257" s="84">
        <v>17000</v>
      </c>
      <c r="C257" s="285">
        <v>3211.9</v>
      </c>
      <c r="D257" s="232">
        <v>4002.19</v>
      </c>
      <c r="E257" s="84">
        <f t="shared" si="4"/>
        <v>23.54229411764706</v>
      </c>
      <c r="F257" s="16"/>
    </row>
    <row r="258" spans="1:6" ht="16.5" thickTop="1" thickBot="1">
      <c r="A258" s="75" t="s">
        <v>117</v>
      </c>
      <c r="B258" s="84">
        <v>6000</v>
      </c>
      <c r="C258" s="284">
        <v>1985.45</v>
      </c>
      <c r="D258" s="84">
        <v>2485.38</v>
      </c>
      <c r="E258" s="84">
        <f t="shared" si="4"/>
        <v>41.423000000000002</v>
      </c>
      <c r="F258" s="16"/>
    </row>
    <row r="259" spans="1:6" ht="16.5" thickTop="1" thickBot="1">
      <c r="A259" s="75" t="s">
        <v>118</v>
      </c>
      <c r="B259" s="84">
        <v>43500</v>
      </c>
      <c r="C259" s="284">
        <v>9018.3700000000008</v>
      </c>
      <c r="D259" s="84">
        <v>12401.79</v>
      </c>
      <c r="E259" s="84">
        <f t="shared" si="4"/>
        <v>28.509862068965518</v>
      </c>
      <c r="F259" s="16"/>
    </row>
    <row r="260" spans="1:6" ht="15.75" thickTop="1">
      <c r="A260" s="81" t="s">
        <v>119</v>
      </c>
      <c r="B260" s="83">
        <f>SUM(B261)</f>
        <v>0</v>
      </c>
      <c r="C260" s="100">
        <f>SUM(C261)</f>
        <v>0</v>
      </c>
      <c r="D260" s="83">
        <f>SUM(D261)</f>
        <v>0</v>
      </c>
      <c r="E260" s="83">
        <v>0</v>
      </c>
    </row>
    <row r="261" spans="1:6">
      <c r="A261" s="77" t="s">
        <v>120</v>
      </c>
      <c r="B261" s="86">
        <v>0</v>
      </c>
      <c r="C261" s="84">
        <v>0</v>
      </c>
      <c r="D261" s="84">
        <v>0</v>
      </c>
      <c r="E261" s="84">
        <v>0</v>
      </c>
    </row>
    <row r="262" spans="1:6">
      <c r="A262" s="82" t="s">
        <v>121</v>
      </c>
      <c r="B262" s="83">
        <f>SUM(B263:B269)</f>
        <v>5300</v>
      </c>
      <c r="C262" s="100">
        <f>SUM(C263:C269)</f>
        <v>3389.19</v>
      </c>
      <c r="D262" s="83">
        <f>SUM(D263:D269)</f>
        <v>5144.41</v>
      </c>
      <c r="E262" s="83">
        <f>D262/B262*100</f>
        <v>97.064339622641498</v>
      </c>
    </row>
    <row r="263" spans="1:6">
      <c r="A263" s="77" t="s">
        <v>122</v>
      </c>
      <c r="B263" s="84">
        <v>1000</v>
      </c>
      <c r="C263" s="284">
        <v>674.31</v>
      </c>
      <c r="D263" s="84">
        <v>933.66</v>
      </c>
      <c r="E263" s="84">
        <f>D263/B263*100</f>
        <v>93.366</v>
      </c>
    </row>
    <row r="264" spans="1:6" ht="15.75" thickBot="1">
      <c r="A264" s="76" t="s">
        <v>123</v>
      </c>
      <c r="B264" s="84">
        <v>3700</v>
      </c>
      <c r="C264" s="284">
        <v>2712.79</v>
      </c>
      <c r="D264" s="84">
        <v>3700</v>
      </c>
      <c r="E264" s="84">
        <f>D264/B264*100</f>
        <v>100</v>
      </c>
      <c r="F264" s="16"/>
    </row>
    <row r="265" spans="1:6" ht="16.5" thickTop="1" thickBot="1">
      <c r="A265" s="75" t="s">
        <v>124</v>
      </c>
      <c r="B265" s="84">
        <v>0</v>
      </c>
      <c r="C265" s="284">
        <v>0</v>
      </c>
      <c r="D265" s="84">
        <v>0</v>
      </c>
      <c r="E265" s="84">
        <v>0</v>
      </c>
    </row>
    <row r="266" spans="1:6" ht="16.5" thickTop="1" thickBot="1">
      <c r="A266" s="75" t="s">
        <v>125</v>
      </c>
      <c r="B266" s="84">
        <v>400</v>
      </c>
      <c r="C266" s="284">
        <v>0</v>
      </c>
      <c r="D266" s="84">
        <v>300</v>
      </c>
      <c r="E266" s="84">
        <f>D266/B266*100</f>
        <v>75</v>
      </c>
      <c r="F266" s="16"/>
    </row>
    <row r="267" spans="1:6" ht="16.5" thickTop="1" thickBot="1">
      <c r="A267" s="75" t="s">
        <v>126</v>
      </c>
      <c r="B267" s="84">
        <v>100</v>
      </c>
      <c r="C267" s="284">
        <v>0</v>
      </c>
      <c r="D267" s="84">
        <v>0</v>
      </c>
      <c r="E267" s="84">
        <v>0</v>
      </c>
    </row>
    <row r="268" spans="1:6" ht="16.5" thickTop="1" thickBot="1">
      <c r="A268" s="75" t="s">
        <v>127</v>
      </c>
      <c r="B268" s="84">
        <v>0</v>
      </c>
      <c r="C268" s="284">
        <v>0</v>
      </c>
      <c r="D268" s="84">
        <v>0</v>
      </c>
      <c r="E268" s="84">
        <v>0</v>
      </c>
    </row>
    <row r="269" spans="1:6" ht="16.5" thickTop="1" thickBot="1">
      <c r="A269" s="75" t="s">
        <v>199</v>
      </c>
      <c r="B269" s="84">
        <v>100</v>
      </c>
      <c r="C269" s="284">
        <v>2.09</v>
      </c>
      <c r="D269" s="84">
        <v>210.75</v>
      </c>
      <c r="E269" s="84">
        <f>D269/B269*100</f>
        <v>210.75</v>
      </c>
    </row>
    <row r="270" spans="1:6" ht="16.5" thickTop="1" thickBot="1">
      <c r="A270" s="79" t="s">
        <v>200</v>
      </c>
      <c r="B270" s="88">
        <f>B271</f>
        <v>500</v>
      </c>
      <c r="C270" s="279">
        <f>C271</f>
        <v>192.79999999999998</v>
      </c>
      <c r="D270" s="88">
        <f>D271</f>
        <v>399.14</v>
      </c>
      <c r="E270" s="88">
        <f>D270/B270*100</f>
        <v>79.828000000000003</v>
      </c>
    </row>
    <row r="271" spans="1:6" ht="16.5" thickTop="1" thickBot="1">
      <c r="A271" s="81" t="s">
        <v>201</v>
      </c>
      <c r="B271" s="83">
        <f>SUM(B272:B274)</f>
        <v>500</v>
      </c>
      <c r="C271" s="100">
        <f>SUM(C272:C274)</f>
        <v>192.79999999999998</v>
      </c>
      <c r="D271" s="83">
        <f>SUM(D272:D274)</f>
        <v>399.14</v>
      </c>
      <c r="E271" s="83">
        <f>D271/B271*100</f>
        <v>79.828000000000003</v>
      </c>
    </row>
    <row r="272" spans="1:6" ht="16.5" thickTop="1" thickBot="1">
      <c r="A272" s="90" t="s">
        <v>202</v>
      </c>
      <c r="B272" s="86">
        <v>400</v>
      </c>
      <c r="C272" s="284">
        <v>188.95</v>
      </c>
      <c r="D272" s="84">
        <v>300.08999999999997</v>
      </c>
      <c r="E272" s="84">
        <f>D272/B272*100</f>
        <v>75.022499999999994</v>
      </c>
    </row>
    <row r="273" spans="1:6" ht="16.5" thickTop="1" thickBot="1">
      <c r="A273" s="90" t="s">
        <v>203</v>
      </c>
      <c r="B273" s="86">
        <v>100</v>
      </c>
      <c r="C273" s="284">
        <v>3.85</v>
      </c>
      <c r="D273" s="84">
        <v>99.05</v>
      </c>
      <c r="E273" s="84">
        <f>D273/B273*100</f>
        <v>99.05</v>
      </c>
    </row>
    <row r="274" spans="1:6" ht="16.5" thickTop="1" thickBot="1">
      <c r="A274" s="90" t="s">
        <v>204</v>
      </c>
      <c r="B274" s="86">
        <v>0</v>
      </c>
      <c r="C274" s="284">
        <v>0</v>
      </c>
      <c r="D274" s="84">
        <v>0</v>
      </c>
      <c r="E274" s="84">
        <v>0</v>
      </c>
      <c r="F274" s="16"/>
    </row>
    <row r="275" spans="1:6" ht="16.5" thickTop="1" thickBot="1">
      <c r="A275" s="89" t="s">
        <v>205</v>
      </c>
      <c r="B275" s="91">
        <f>B230+B237</f>
        <v>557000</v>
      </c>
      <c r="C275" s="280">
        <f>C230+C237+C270</f>
        <v>152791.28999999998</v>
      </c>
      <c r="D275" s="91">
        <f>D270+D237+D230</f>
        <v>247254.76</v>
      </c>
      <c r="E275" s="91">
        <f>D275/B275*100</f>
        <v>44.390441651705565</v>
      </c>
    </row>
    <row r="276" spans="1:6" ht="15.75" thickTop="1"/>
    <row r="277" spans="1:6">
      <c r="A277" s="1" t="s">
        <v>192</v>
      </c>
      <c r="C277" s="16"/>
      <c r="E277" s="16"/>
    </row>
    <row r="278" spans="1:6">
      <c r="A278" s="1" t="s">
        <v>206</v>
      </c>
    </row>
    <row r="279" spans="1:6">
      <c r="A279" s="1" t="s">
        <v>207</v>
      </c>
      <c r="B279" s="16"/>
      <c r="E279" s="292"/>
    </row>
    <row r="280" spans="1:6" ht="30">
      <c r="A280" s="287" t="s">
        <v>195</v>
      </c>
      <c r="B280" s="288" t="s">
        <v>196</v>
      </c>
      <c r="C280" s="189" t="s">
        <v>208</v>
      </c>
      <c r="D280" s="276" t="s">
        <v>209</v>
      </c>
      <c r="E280" s="276" t="s">
        <v>12</v>
      </c>
    </row>
    <row r="281" spans="1:6">
      <c r="A281" s="69">
        <v>1</v>
      </c>
      <c r="B281" s="70">
        <v>2</v>
      </c>
      <c r="C281" s="71">
        <v>3</v>
      </c>
      <c r="D281" s="70">
        <v>4</v>
      </c>
      <c r="E281" s="254" t="s">
        <v>32</v>
      </c>
    </row>
    <row r="282" spans="1:6" ht="15.75" thickBot="1">
      <c r="A282" s="289" t="s">
        <v>96</v>
      </c>
      <c r="B282" s="279">
        <f>B283+B286+B289</f>
        <v>39000</v>
      </c>
      <c r="C282" s="88">
        <f>C283+C286+C289</f>
        <v>13089.380000000001</v>
      </c>
      <c r="D282" s="279">
        <f>D283+D286+D289</f>
        <v>16199.92</v>
      </c>
      <c r="E282" s="279">
        <f>D282/B282*100</f>
        <v>41.538256410256409</v>
      </c>
    </row>
    <row r="283" spans="1:6" ht="16.5" thickTop="1" thickBot="1">
      <c r="A283" s="99" t="s">
        <v>97</v>
      </c>
      <c r="B283" s="100">
        <f>SUM(B284:B285)</f>
        <v>2500</v>
      </c>
      <c r="C283" s="83">
        <f>SUM(C284:C285)</f>
        <v>914.19</v>
      </c>
      <c r="D283" s="100">
        <f>SUM(D284:D285)</f>
        <v>1903.6</v>
      </c>
      <c r="E283" s="100">
        <f>D283/B283*100</f>
        <v>76.144000000000005</v>
      </c>
    </row>
    <row r="284" spans="1:6" ht="16.5" thickTop="1" thickBot="1">
      <c r="A284" s="291" t="s">
        <v>98</v>
      </c>
      <c r="B284" s="284">
        <v>2500</v>
      </c>
      <c r="C284" s="84">
        <v>914.19</v>
      </c>
      <c r="D284" s="284">
        <v>1903.6</v>
      </c>
      <c r="E284" s="284">
        <f>D284/B284*100</f>
        <v>76.144000000000005</v>
      </c>
    </row>
    <row r="285" spans="1:6" ht="16.5" thickTop="1" thickBot="1">
      <c r="A285" s="291" t="s">
        <v>210</v>
      </c>
      <c r="B285" s="284">
        <v>0</v>
      </c>
      <c r="C285" s="84">
        <v>0</v>
      </c>
      <c r="D285" s="284">
        <v>0</v>
      </c>
      <c r="E285" s="284">
        <v>0</v>
      </c>
    </row>
    <row r="286" spans="1:6" ht="16.5" thickTop="1" thickBot="1">
      <c r="A286" s="99" t="s">
        <v>102</v>
      </c>
      <c r="B286" s="100">
        <f>SUM(B287:B288)</f>
        <v>900</v>
      </c>
      <c r="C286" s="83">
        <f>SUM(C287:C288)</f>
        <v>229.9</v>
      </c>
      <c r="D286" s="100">
        <f>SUM(D287:D288)</f>
        <v>74.7</v>
      </c>
      <c r="E286" s="100">
        <f t="shared" ref="E286:E297" si="5">D286/B286*100</f>
        <v>8.3000000000000007</v>
      </c>
    </row>
    <row r="287" spans="1:6" ht="16.5" thickTop="1" thickBot="1">
      <c r="A287" s="291" t="s">
        <v>211</v>
      </c>
      <c r="B287" s="284">
        <v>100</v>
      </c>
      <c r="C287" s="200">
        <v>0</v>
      </c>
      <c r="D287" s="284">
        <v>52.2</v>
      </c>
      <c r="E287" s="284">
        <f t="shared" si="5"/>
        <v>52.2</v>
      </c>
    </row>
    <row r="288" spans="1:6" ht="16.5" thickTop="1" thickBot="1">
      <c r="A288" s="291" t="s">
        <v>104</v>
      </c>
      <c r="B288" s="284">
        <v>800</v>
      </c>
      <c r="C288" s="84">
        <v>229.9</v>
      </c>
      <c r="D288" s="284">
        <v>22.5</v>
      </c>
      <c r="E288" s="284">
        <f t="shared" si="5"/>
        <v>2.8125</v>
      </c>
    </row>
    <row r="289" spans="1:6" ht="16.5" thickTop="1" thickBot="1">
      <c r="A289" s="99" t="s">
        <v>109</v>
      </c>
      <c r="B289" s="100">
        <f>SUM(B290:B296)</f>
        <v>35600</v>
      </c>
      <c r="C289" s="83">
        <f>SUM(C290:C296)</f>
        <v>11945.29</v>
      </c>
      <c r="D289" s="100">
        <f>SUM(D290:D296)</f>
        <v>14221.62</v>
      </c>
      <c r="E289" s="100">
        <f t="shared" si="5"/>
        <v>39.948370786516854</v>
      </c>
    </row>
    <row r="290" spans="1:6" ht="16.5" thickTop="1" thickBot="1">
      <c r="A290" s="291" t="s">
        <v>112</v>
      </c>
      <c r="B290" s="284">
        <v>1600</v>
      </c>
      <c r="C290" s="84">
        <v>541.77</v>
      </c>
      <c r="D290" s="284">
        <v>243.62</v>
      </c>
      <c r="E290" s="285">
        <f t="shared" si="5"/>
        <v>15.22625</v>
      </c>
    </row>
    <row r="291" spans="1:6" ht="16.5" thickTop="1" thickBot="1">
      <c r="A291" s="291" t="s">
        <v>212</v>
      </c>
      <c r="B291" s="284">
        <v>3300</v>
      </c>
      <c r="C291" s="84">
        <v>0</v>
      </c>
      <c r="D291" s="284">
        <v>2016.26</v>
      </c>
      <c r="E291" s="285">
        <f t="shared" si="5"/>
        <v>61.098787878787874</v>
      </c>
    </row>
    <row r="292" spans="1:6" ht="16.5" thickTop="1" thickBot="1">
      <c r="A292" s="291" t="s">
        <v>116</v>
      </c>
      <c r="B292" s="284">
        <v>25200</v>
      </c>
      <c r="C292" s="84">
        <v>8645.33</v>
      </c>
      <c r="D292" s="284">
        <v>8291.0400000000009</v>
      </c>
      <c r="E292" s="285">
        <f t="shared" si="5"/>
        <v>32.90095238095239</v>
      </c>
      <c r="F292" s="16"/>
    </row>
    <row r="293" spans="1:6" ht="16.5" thickTop="1" thickBot="1">
      <c r="A293" s="291" t="s">
        <v>118</v>
      </c>
      <c r="B293" s="284">
        <v>4600</v>
      </c>
      <c r="C293" s="84">
        <v>1278.75</v>
      </c>
      <c r="D293" s="284">
        <v>2294.66</v>
      </c>
      <c r="E293" s="285">
        <f t="shared" si="5"/>
        <v>49.883913043478259</v>
      </c>
    </row>
    <row r="294" spans="1:6" ht="16.5" thickTop="1" thickBot="1">
      <c r="A294" s="291" t="s">
        <v>213</v>
      </c>
      <c r="B294" s="284">
        <v>200</v>
      </c>
      <c r="C294" s="84">
        <v>1452.52</v>
      </c>
      <c r="D294" s="284">
        <v>943.16</v>
      </c>
      <c r="E294" s="285">
        <f t="shared" si="5"/>
        <v>471.58</v>
      </c>
    </row>
    <row r="295" spans="1:6" ht="16.5" thickTop="1" thickBot="1">
      <c r="A295" s="291" t="s">
        <v>124</v>
      </c>
      <c r="B295" s="284">
        <v>600</v>
      </c>
      <c r="C295" s="84">
        <v>26.92</v>
      </c>
      <c r="D295" s="284">
        <v>432.88</v>
      </c>
      <c r="E295" s="285">
        <f t="shared" si="5"/>
        <v>72.146666666666675</v>
      </c>
      <c r="F295" s="16"/>
    </row>
    <row r="296" spans="1:6" ht="16.5" thickTop="1" thickBot="1">
      <c r="A296" s="291" t="s">
        <v>125</v>
      </c>
      <c r="B296" s="284">
        <v>100</v>
      </c>
      <c r="C296" s="84">
        <v>0</v>
      </c>
      <c r="D296" s="284">
        <v>0</v>
      </c>
      <c r="E296" s="285">
        <f t="shared" si="5"/>
        <v>0</v>
      </c>
      <c r="F296" s="16"/>
    </row>
    <row r="297" spans="1:6" ht="16.5" thickTop="1" thickBot="1">
      <c r="A297" s="290" t="s">
        <v>205</v>
      </c>
      <c r="B297" s="280">
        <f>B282</f>
        <v>39000</v>
      </c>
      <c r="C297" s="91">
        <f>C282</f>
        <v>13089.380000000001</v>
      </c>
      <c r="D297" s="280">
        <f>D282</f>
        <v>16199.92</v>
      </c>
      <c r="E297" s="280">
        <f t="shared" si="5"/>
        <v>41.538256410256409</v>
      </c>
    </row>
    <row r="298" spans="1:6" ht="15.75" thickTop="1">
      <c r="A298" s="1" t="s">
        <v>192</v>
      </c>
      <c r="B298" s="108"/>
      <c r="C298" s="108"/>
      <c r="D298" s="108"/>
    </row>
    <row r="299" spans="1:6">
      <c r="A299" s="1" t="s">
        <v>214</v>
      </c>
      <c r="B299" s="108"/>
      <c r="C299" s="108"/>
      <c r="D299" s="108"/>
    </row>
    <row r="300" spans="1:6">
      <c r="A300" s="1" t="s">
        <v>215</v>
      </c>
      <c r="B300" s="108"/>
      <c r="C300" s="108"/>
      <c r="D300" s="108"/>
      <c r="E300" s="108"/>
    </row>
    <row r="301" spans="1:6" ht="30">
      <c r="A301" s="72" t="s">
        <v>216</v>
      </c>
      <c r="B301" s="73" t="s">
        <v>196</v>
      </c>
      <c r="C301" s="276" t="s">
        <v>208</v>
      </c>
      <c r="D301" s="189" t="s">
        <v>209</v>
      </c>
      <c r="E301" s="189" t="s">
        <v>12</v>
      </c>
    </row>
    <row r="302" spans="1:6">
      <c r="A302" s="69">
        <v>1</v>
      </c>
      <c r="B302" s="70">
        <v>2</v>
      </c>
      <c r="C302" s="277">
        <v>3</v>
      </c>
      <c r="D302" s="70">
        <v>4</v>
      </c>
      <c r="E302" s="70" t="s">
        <v>32</v>
      </c>
    </row>
    <row r="303" spans="1:6">
      <c r="A303" s="202">
        <v>32</v>
      </c>
      <c r="B303" s="109">
        <f>B304</f>
        <v>85000</v>
      </c>
      <c r="C303" s="293">
        <f>C304</f>
        <v>4531.25</v>
      </c>
      <c r="D303" s="109">
        <f>D304</f>
        <v>7210.33</v>
      </c>
      <c r="E303" s="109">
        <f>D303/B303*100</f>
        <v>8.4827411764705882</v>
      </c>
    </row>
    <row r="304" spans="1:6">
      <c r="A304" s="203" t="s">
        <v>109</v>
      </c>
      <c r="B304" s="204">
        <f>B305</f>
        <v>85000</v>
      </c>
      <c r="C304" s="300">
        <f>SUM(C305)</f>
        <v>4531.25</v>
      </c>
      <c r="D304" s="257">
        <f>D305</f>
        <v>7210.33</v>
      </c>
      <c r="E304" s="204">
        <f>D304/B304*100</f>
        <v>8.4827411764705882</v>
      </c>
    </row>
    <row r="305" spans="1:7">
      <c r="A305" s="158" t="s">
        <v>217</v>
      </c>
      <c r="B305" s="162">
        <v>85000</v>
      </c>
      <c r="C305" s="297">
        <v>4531.25</v>
      </c>
      <c r="D305" s="162">
        <v>7210.33</v>
      </c>
      <c r="E305" s="258">
        <f>D305/B305*100</f>
        <v>8.4827411764705882</v>
      </c>
    </row>
    <row r="306" spans="1:7">
      <c r="A306" s="202">
        <v>41</v>
      </c>
      <c r="B306" s="259">
        <v>0</v>
      </c>
      <c r="C306" s="294">
        <f>C307</f>
        <v>0</v>
      </c>
      <c r="D306" s="260">
        <v>0</v>
      </c>
      <c r="E306" s="260">
        <v>0</v>
      </c>
    </row>
    <row r="307" spans="1:7">
      <c r="A307" s="203" t="s">
        <v>141</v>
      </c>
      <c r="B307" s="256">
        <v>0</v>
      </c>
      <c r="C307" s="300">
        <f>SUM(C308)</f>
        <v>0</v>
      </c>
      <c r="D307" s="204">
        <v>0</v>
      </c>
      <c r="E307" s="204">
        <v>0</v>
      </c>
    </row>
    <row r="308" spans="1:7">
      <c r="A308" s="158" t="s">
        <v>142</v>
      </c>
      <c r="B308" s="255">
        <v>0</v>
      </c>
      <c r="C308" s="297">
        <v>0</v>
      </c>
      <c r="D308" s="205">
        <v>0</v>
      </c>
      <c r="E308" s="205">
        <v>0</v>
      </c>
    </row>
    <row r="309" spans="1:7">
      <c r="A309" s="201" t="s">
        <v>143</v>
      </c>
      <c r="B309" s="109">
        <f>SUM(B310:B316)</f>
        <v>75000</v>
      </c>
      <c r="C309" s="293">
        <f>SUM(C310:C316)</f>
        <v>10779.789999999999</v>
      </c>
      <c r="D309" s="109">
        <f>SUM(D310:D316)</f>
        <v>8759.3700000000008</v>
      </c>
      <c r="E309" s="109">
        <f>D309/B309*100</f>
        <v>11.679160000000001</v>
      </c>
    </row>
    <row r="310" spans="1:7">
      <c r="A310" s="6" t="s">
        <v>218</v>
      </c>
      <c r="B310" s="84">
        <v>0</v>
      </c>
      <c r="C310" s="284">
        <v>1668.53</v>
      </c>
      <c r="D310" s="84">
        <v>210</v>
      </c>
      <c r="E310" s="84">
        <v>0</v>
      </c>
    </row>
    <row r="311" spans="1:7">
      <c r="A311" s="6" t="s">
        <v>219</v>
      </c>
      <c r="B311" s="84">
        <v>0</v>
      </c>
      <c r="C311" s="284">
        <v>124.9</v>
      </c>
      <c r="D311" s="84">
        <v>345</v>
      </c>
      <c r="E311" s="84">
        <v>0</v>
      </c>
    </row>
    <row r="312" spans="1:7">
      <c r="A312" s="6" t="s">
        <v>220</v>
      </c>
      <c r="B312" s="84">
        <v>20000</v>
      </c>
      <c r="C312" s="284">
        <v>3395.21</v>
      </c>
      <c r="D312" s="84">
        <v>5038.04</v>
      </c>
      <c r="E312" s="84">
        <f>D312/B312*100</f>
        <v>25.190200000000001</v>
      </c>
    </row>
    <row r="313" spans="1:7">
      <c r="A313" s="6" t="s">
        <v>221</v>
      </c>
      <c r="B313" s="84">
        <v>28000</v>
      </c>
      <c r="C313" s="284">
        <v>1536.13</v>
      </c>
      <c r="D313" s="84">
        <v>2433.5</v>
      </c>
      <c r="E313" s="84">
        <f>D313/B313*100</f>
        <v>8.6910714285714281</v>
      </c>
    </row>
    <row r="314" spans="1:7" ht="15.75" thickBot="1">
      <c r="A314" s="261" t="s">
        <v>222</v>
      </c>
      <c r="B314" s="236">
        <v>27000</v>
      </c>
      <c r="C314" s="298">
        <v>3730.14</v>
      </c>
      <c r="D314" s="236">
        <v>482.83</v>
      </c>
      <c r="E314" s="84">
        <f>D314/B314*100</f>
        <v>1.7882592592592592</v>
      </c>
    </row>
    <row r="315" spans="1:7" ht="16.5" thickTop="1" thickBot="1">
      <c r="A315" s="262" t="s">
        <v>155</v>
      </c>
      <c r="B315" s="263">
        <v>0</v>
      </c>
      <c r="C315" s="299">
        <v>324.88</v>
      </c>
      <c r="D315" s="263">
        <v>0</v>
      </c>
      <c r="E315" s="84">
        <v>0</v>
      </c>
    </row>
    <row r="316" spans="1:7" ht="16.5" thickTop="1" thickBot="1">
      <c r="A316" s="262" t="s">
        <v>223</v>
      </c>
      <c r="B316" s="263">
        <v>0</v>
      </c>
      <c r="C316" s="299">
        <v>0</v>
      </c>
      <c r="D316" s="263">
        <v>250</v>
      </c>
      <c r="E316" s="84">
        <v>0</v>
      </c>
      <c r="G316" s="16"/>
    </row>
    <row r="317" spans="1:7" ht="15.75" thickTop="1">
      <c r="A317" s="202">
        <v>45</v>
      </c>
      <c r="B317" s="109">
        <f>B318</f>
        <v>0</v>
      </c>
      <c r="C317" s="293">
        <f>C318</f>
        <v>2050</v>
      </c>
      <c r="D317" s="109">
        <f>D318</f>
        <v>0</v>
      </c>
      <c r="E317" s="109">
        <f>D317/C317*100</f>
        <v>0</v>
      </c>
    </row>
    <row r="318" spans="1:7">
      <c r="A318" s="207" t="s">
        <v>159</v>
      </c>
      <c r="B318" s="200">
        <f>B319</f>
        <v>0</v>
      </c>
      <c r="C318" s="295">
        <f>SUM(C319)</f>
        <v>2050</v>
      </c>
      <c r="D318" s="200">
        <f>D319</f>
        <v>0</v>
      </c>
      <c r="E318" s="200">
        <f>D318/C318*100</f>
        <v>0</v>
      </c>
    </row>
    <row r="319" spans="1:7" ht="15.75" thickBot="1">
      <c r="A319" s="206" t="s">
        <v>160</v>
      </c>
      <c r="B319" s="84">
        <v>0</v>
      </c>
      <c r="C319" s="284">
        <v>2050</v>
      </c>
      <c r="D319" s="84">
        <v>0</v>
      </c>
      <c r="E319" s="84">
        <f>D319/C319*100</f>
        <v>0</v>
      </c>
    </row>
    <row r="320" spans="1:7" ht="16.5" thickTop="1" thickBot="1">
      <c r="A320" s="89" t="s">
        <v>224</v>
      </c>
      <c r="B320" s="91">
        <f>B303+B306+B309+B317</f>
        <v>160000</v>
      </c>
      <c r="C320" s="280">
        <f>C309+C306+C303+C317</f>
        <v>17361.04</v>
      </c>
      <c r="D320" s="91">
        <f>D309+D317+D303</f>
        <v>15969.7</v>
      </c>
      <c r="E320" s="91">
        <f>E309</f>
        <v>11.679160000000001</v>
      </c>
    </row>
    <row r="321" spans="1:7" ht="15.75" thickTop="1">
      <c r="A321" s="111" t="s">
        <v>225</v>
      </c>
      <c r="B321" s="112">
        <f>B320+B297+B275</f>
        <v>756000</v>
      </c>
      <c r="C321" s="296">
        <f>C320+C297+C275</f>
        <v>183241.71</v>
      </c>
      <c r="D321" s="112">
        <f>D320+D297+D275</f>
        <v>279424.38</v>
      </c>
      <c r="E321" s="165"/>
    </row>
    <row r="322" spans="1:7">
      <c r="A322" s="1" t="s">
        <v>226</v>
      </c>
      <c r="B322" s="97" t="s">
        <v>227</v>
      </c>
      <c r="C322" s="97" t="s">
        <v>228</v>
      </c>
      <c r="D322" s="97" t="s">
        <v>229</v>
      </c>
      <c r="E322" s="16" t="s">
        <v>230</v>
      </c>
      <c r="F322" s="16"/>
    </row>
    <row r="323" spans="1:7">
      <c r="A323" s="1" t="s">
        <v>231</v>
      </c>
    </row>
    <row r="324" spans="1:7">
      <c r="A324" s="1" t="s">
        <v>232</v>
      </c>
      <c r="D324" s="1"/>
      <c r="E324" s="1"/>
    </row>
    <row r="325" spans="1:7" ht="30">
      <c r="A325" s="98" t="s">
        <v>233</v>
      </c>
      <c r="B325" s="233" t="s">
        <v>196</v>
      </c>
      <c r="C325" s="230" t="s">
        <v>164</v>
      </c>
      <c r="D325" s="230" t="s">
        <v>165</v>
      </c>
      <c r="E325" s="230" t="s">
        <v>12</v>
      </c>
    </row>
    <row r="326" spans="1:7" ht="15.75" thickBot="1">
      <c r="A326" s="69">
        <v>0</v>
      </c>
      <c r="B326" s="70">
        <v>2</v>
      </c>
      <c r="C326" s="71">
        <v>3</v>
      </c>
      <c r="D326" s="70">
        <v>4</v>
      </c>
      <c r="E326" s="70" t="s">
        <v>234</v>
      </c>
    </row>
    <row r="327" spans="1:7" ht="15.75" thickTop="1">
      <c r="A327" s="102" t="s">
        <v>87</v>
      </c>
      <c r="B327" s="103">
        <f>B328+B330</f>
        <v>0</v>
      </c>
      <c r="C327" s="103">
        <f>C328+C330</f>
        <v>3850.9</v>
      </c>
      <c r="D327" s="103">
        <f>D328+D330</f>
        <v>0</v>
      </c>
      <c r="E327" s="103">
        <v>0</v>
      </c>
    </row>
    <row r="328" spans="1:7" ht="15.75" thickBot="1">
      <c r="A328" s="104" t="s">
        <v>88</v>
      </c>
      <c r="B328" s="100">
        <f>B329</f>
        <v>0</v>
      </c>
      <c r="C328" s="100">
        <f>C329</f>
        <v>3298.98</v>
      </c>
      <c r="D328" s="100">
        <f>D329</f>
        <v>0</v>
      </c>
      <c r="E328" s="100">
        <v>0</v>
      </c>
    </row>
    <row r="329" spans="1:7" ht="16.5" thickTop="1" thickBot="1">
      <c r="A329" s="77" t="s">
        <v>89</v>
      </c>
      <c r="B329" s="68">
        <v>0</v>
      </c>
      <c r="C329" s="68">
        <v>3298.98</v>
      </c>
      <c r="D329" s="68">
        <v>0</v>
      </c>
      <c r="E329" s="68">
        <v>0</v>
      </c>
    </row>
    <row r="330" spans="1:7" ht="15.75" thickTop="1">
      <c r="A330" s="104" t="s">
        <v>92</v>
      </c>
      <c r="B330" s="100">
        <f>B331</f>
        <v>0</v>
      </c>
      <c r="C330" s="100">
        <f>C331</f>
        <v>551.91999999999996</v>
      </c>
      <c r="D330" s="100">
        <v>0</v>
      </c>
      <c r="E330" s="100">
        <f>D330/C330*E331</f>
        <v>0</v>
      </c>
    </row>
    <row r="331" spans="1:7">
      <c r="A331" s="77" t="s">
        <v>94</v>
      </c>
      <c r="B331" s="84">
        <v>0</v>
      </c>
      <c r="C331" s="232">
        <v>551.91999999999996</v>
      </c>
      <c r="D331" s="84">
        <v>0</v>
      </c>
      <c r="E331" s="84">
        <v>0</v>
      </c>
    </row>
    <row r="332" spans="1:7" ht="15.75" thickBot="1">
      <c r="A332" s="93" t="s">
        <v>96</v>
      </c>
      <c r="B332" s="94">
        <f>+B333+B335+B340+B349+B351+B357</f>
        <v>10200</v>
      </c>
      <c r="C332" s="94">
        <f>+C333+C335+C340+C349+C351+C357</f>
        <v>31605.58</v>
      </c>
      <c r="D332" s="94">
        <f>D333+D335+D340+D349+D351+D357</f>
        <v>11182.79</v>
      </c>
      <c r="E332" s="94">
        <f>Tablica10[[#This Row],[Stupac3]]/Tablica10[[#This Row],[Stupac1]]*100</f>
        <v>109.63519607843138</v>
      </c>
      <c r="F332" t="s">
        <v>230</v>
      </c>
      <c r="G332" s="16"/>
    </row>
    <row r="333" spans="1:7" ht="16.5" thickTop="1" thickBot="1">
      <c r="A333" s="99" t="s">
        <v>97</v>
      </c>
      <c r="B333" s="100">
        <f>B334</f>
        <v>100</v>
      </c>
      <c r="C333" s="100">
        <f>SUM(C334)</f>
        <v>1792.18</v>
      </c>
      <c r="D333" s="100">
        <f>D334</f>
        <v>195.5</v>
      </c>
      <c r="E333" s="100">
        <f>Tablica10[[#This Row],[Stupac3]]/Tablica10[[#This Row],[Stupac1]]*100</f>
        <v>195.5</v>
      </c>
      <c r="G333" s="16"/>
    </row>
    <row r="334" spans="1:7" ht="16.5" thickTop="1" thickBot="1">
      <c r="A334" s="75" t="s">
        <v>98</v>
      </c>
      <c r="B334" s="84">
        <v>100</v>
      </c>
      <c r="C334" s="84">
        <v>1792.18</v>
      </c>
      <c r="D334" s="84">
        <v>195.5</v>
      </c>
      <c r="E334" s="84">
        <f>Tablica10[[#This Row],[Stupac3]]/Tablica10[[#This Row],[Stupac1]]*100</f>
        <v>195.5</v>
      </c>
      <c r="F334" s="16"/>
    </row>
    <row r="335" spans="1:7" ht="16.5" thickTop="1" thickBot="1">
      <c r="A335" s="99" t="s">
        <v>102</v>
      </c>
      <c r="B335" s="100">
        <f>SUM(B336:B339)</f>
        <v>500</v>
      </c>
      <c r="C335" s="100">
        <f>SUM(C336:C339)</f>
        <v>1245.6300000000001</v>
      </c>
      <c r="D335" s="100">
        <f>SUM(D336:D339)</f>
        <v>569.52</v>
      </c>
      <c r="E335" s="265">
        <f>Tablica10[[#This Row],[Stupac3]]/Tablica10[[#This Row],[Stupac1]]*100</f>
        <v>113.90400000000001</v>
      </c>
      <c r="F335" t="s">
        <v>230</v>
      </c>
    </row>
    <row r="336" spans="1:7" ht="16.5" thickTop="1" thickBot="1">
      <c r="A336" s="75" t="s">
        <v>103</v>
      </c>
      <c r="B336" s="84">
        <v>0</v>
      </c>
      <c r="C336" s="84">
        <v>245.63</v>
      </c>
      <c r="D336" s="84">
        <v>169.52</v>
      </c>
      <c r="E336" s="84">
        <v>0</v>
      </c>
    </row>
    <row r="337" spans="1:7" ht="16.5" thickTop="1" thickBot="1">
      <c r="A337" s="75" t="s">
        <v>104</v>
      </c>
      <c r="B337" s="84">
        <v>0</v>
      </c>
      <c r="C337" s="84">
        <v>0</v>
      </c>
      <c r="D337" s="84">
        <v>0</v>
      </c>
      <c r="E337" s="84">
        <v>0</v>
      </c>
    </row>
    <row r="338" spans="1:7" ht="16.5" thickTop="1" thickBot="1">
      <c r="A338" s="75" t="s">
        <v>105</v>
      </c>
      <c r="B338" s="84">
        <v>0</v>
      </c>
      <c r="C338" s="84">
        <v>1000</v>
      </c>
      <c r="D338" s="84">
        <v>400</v>
      </c>
      <c r="E338" s="84">
        <v>0</v>
      </c>
    </row>
    <row r="339" spans="1:7" ht="16.5" thickTop="1" thickBot="1">
      <c r="A339" s="75" t="s">
        <v>107</v>
      </c>
      <c r="B339" s="84">
        <v>500</v>
      </c>
      <c r="C339" s="84">
        <v>0</v>
      </c>
      <c r="D339" s="84">
        <v>0</v>
      </c>
      <c r="E339" s="84">
        <v>0</v>
      </c>
    </row>
    <row r="340" spans="1:7" ht="16.5" thickTop="1" thickBot="1">
      <c r="A340" s="99" t="s">
        <v>109</v>
      </c>
      <c r="B340" s="100">
        <f>SUM(B341:B348)</f>
        <v>5200</v>
      </c>
      <c r="C340" s="100">
        <f>SUM(C341:C348)</f>
        <v>26306.07</v>
      </c>
      <c r="D340" s="100">
        <f>SUM(D341:D348)</f>
        <v>5674.83</v>
      </c>
      <c r="E340" s="100">
        <f>D340/B340*100</f>
        <v>109.13134615384614</v>
      </c>
      <c r="F340" t="s">
        <v>230</v>
      </c>
    </row>
    <row r="341" spans="1:7" ht="16.5" thickTop="1" thickBot="1">
      <c r="A341" s="75" t="s">
        <v>110</v>
      </c>
      <c r="B341" s="84">
        <v>0</v>
      </c>
      <c r="C341" s="84">
        <v>82.27</v>
      </c>
      <c r="D341" s="84">
        <v>0</v>
      </c>
      <c r="E341" s="84">
        <v>0</v>
      </c>
    </row>
    <row r="342" spans="1:7" ht="16.5" thickTop="1" thickBot="1">
      <c r="A342" s="75" t="s">
        <v>112</v>
      </c>
      <c r="B342" s="84">
        <v>0</v>
      </c>
      <c r="C342" s="84">
        <v>0</v>
      </c>
      <c r="D342" s="84">
        <v>0</v>
      </c>
      <c r="E342" s="84">
        <v>0</v>
      </c>
    </row>
    <row r="343" spans="1:7" ht="16.5" thickTop="1" thickBot="1">
      <c r="A343" s="75" t="s">
        <v>113</v>
      </c>
      <c r="B343" s="84">
        <v>0</v>
      </c>
      <c r="C343" s="84">
        <v>0</v>
      </c>
      <c r="D343" s="84">
        <v>0</v>
      </c>
      <c r="E343" s="84">
        <v>0</v>
      </c>
    </row>
    <row r="344" spans="1:7" ht="16.5" thickTop="1" thickBot="1">
      <c r="A344" s="75" t="s">
        <v>114</v>
      </c>
      <c r="B344" s="84">
        <v>0</v>
      </c>
      <c r="C344" s="84">
        <v>62.5</v>
      </c>
      <c r="D344" s="84">
        <v>0</v>
      </c>
      <c r="E344" s="84">
        <v>0</v>
      </c>
    </row>
    <row r="345" spans="1:7" ht="16.5" thickTop="1" thickBot="1">
      <c r="A345" s="75" t="s">
        <v>235</v>
      </c>
      <c r="B345" s="84">
        <v>0</v>
      </c>
      <c r="C345" s="84">
        <v>0</v>
      </c>
      <c r="D345" s="84">
        <v>0</v>
      </c>
      <c r="E345" s="84">
        <v>0</v>
      </c>
    </row>
    <row r="346" spans="1:7" ht="16.5" thickTop="1" thickBot="1">
      <c r="A346" s="75" t="s">
        <v>116</v>
      </c>
      <c r="B346" s="84">
        <v>4100</v>
      </c>
      <c r="C346" s="84">
        <f>2502.3+20813.22</f>
        <v>23315.52</v>
      </c>
      <c r="D346" s="84">
        <v>5390.97</v>
      </c>
      <c r="E346" s="84">
        <f>D346/B346*100</f>
        <v>131.48707317073172</v>
      </c>
    </row>
    <row r="347" spans="1:7" ht="16.5" thickTop="1" thickBot="1">
      <c r="A347" s="75" t="s">
        <v>117</v>
      </c>
      <c r="B347" s="84">
        <v>0</v>
      </c>
      <c r="C347" s="84">
        <v>0</v>
      </c>
      <c r="D347" s="84">
        <v>0</v>
      </c>
      <c r="E347" s="84">
        <v>0</v>
      </c>
      <c r="G347" s="16"/>
    </row>
    <row r="348" spans="1:7" ht="16.5" thickTop="1" thickBot="1">
      <c r="A348" s="75" t="s">
        <v>118</v>
      </c>
      <c r="B348" s="84">
        <v>1100</v>
      </c>
      <c r="C348" s="84">
        <v>2845.78</v>
      </c>
      <c r="D348" s="84">
        <v>283.86</v>
      </c>
      <c r="E348" s="84">
        <f>Tablica10[[#This Row],[Stupac3]]/Tablica10[[#This Row],[Stupac1]]*100</f>
        <v>25.805454545454548</v>
      </c>
    </row>
    <row r="349" spans="1:7" ht="15.75" thickTop="1">
      <c r="A349" s="101" t="s">
        <v>119</v>
      </c>
      <c r="B349" s="100">
        <f>B350</f>
        <v>2800</v>
      </c>
      <c r="C349" s="100">
        <f>SUM(C350)</f>
        <v>394.2</v>
      </c>
      <c r="D349" s="100">
        <f>D350</f>
        <v>2769.05</v>
      </c>
      <c r="E349" s="100">
        <f>Tablica10[[#This Row],[Stupac3]]/Tablica10[[#This Row],[Stupac1]]*100</f>
        <v>98.89464285714287</v>
      </c>
    </row>
    <row r="350" spans="1:7">
      <c r="A350" s="77" t="s">
        <v>120</v>
      </c>
      <c r="B350" s="86">
        <v>2800</v>
      </c>
      <c r="C350" s="84">
        <v>394.2</v>
      </c>
      <c r="D350" s="84">
        <v>2769.05</v>
      </c>
      <c r="E350" s="84">
        <f>Tablica10[[#This Row],[Stupac3]]/Tablica10[[#This Row],[Stupac1]]*100</f>
        <v>98.89464285714287</v>
      </c>
      <c r="F350" s="16"/>
      <c r="G350" s="16"/>
    </row>
    <row r="351" spans="1:7">
      <c r="A351" s="105" t="s">
        <v>121</v>
      </c>
      <c r="B351" s="107">
        <f>B352+B353+B354+B356</f>
        <v>1600</v>
      </c>
      <c r="C351" s="107">
        <f>C352+C353+C354+C356</f>
        <v>1867.5</v>
      </c>
      <c r="D351" s="107">
        <f>D352+D353+D354+D356+D355</f>
        <v>1861.08</v>
      </c>
      <c r="E351" s="107">
        <f>D351/B351*100</f>
        <v>116.31749999999998</v>
      </c>
    </row>
    <row r="352" spans="1:7" ht="15.75" thickBot="1">
      <c r="A352" s="106" t="s">
        <v>236</v>
      </c>
      <c r="B352" s="86">
        <v>0</v>
      </c>
      <c r="C352" s="84">
        <v>0</v>
      </c>
      <c r="D352" s="84">
        <v>7.24</v>
      </c>
      <c r="E352" s="84">
        <v>0</v>
      </c>
    </row>
    <row r="353" spans="1:8" ht="16.5" thickTop="1" thickBot="1">
      <c r="A353" s="90" t="s">
        <v>124</v>
      </c>
      <c r="B353" s="84">
        <v>1500</v>
      </c>
      <c r="C353" s="232">
        <v>1853.5</v>
      </c>
      <c r="D353" s="232">
        <v>1811.37</v>
      </c>
      <c r="E353" s="232">
        <f>Tablica10[[#This Row],[Stupac3]]/Tablica10[[#This Row],[Stupac1]]*100</f>
        <v>120.75799999999998</v>
      </c>
    </row>
    <row r="354" spans="1:8" ht="16.5" thickTop="1" thickBot="1">
      <c r="A354" s="264" t="s">
        <v>125</v>
      </c>
      <c r="B354" s="86">
        <v>0</v>
      </c>
      <c r="C354" s="84">
        <v>0</v>
      </c>
      <c r="D354" s="84">
        <v>0</v>
      </c>
      <c r="E354" s="84">
        <v>0</v>
      </c>
      <c r="G354" s="16"/>
    </row>
    <row r="355" spans="1:8" ht="16.5" thickTop="1" thickBot="1">
      <c r="A355" s="264" t="s">
        <v>237</v>
      </c>
      <c r="B355" s="86">
        <v>0</v>
      </c>
      <c r="C355" s="84">
        <v>0</v>
      </c>
      <c r="D355" s="84">
        <v>42.47</v>
      </c>
      <c r="E355" s="84">
        <v>0</v>
      </c>
      <c r="G355" s="16"/>
    </row>
    <row r="356" spans="1:8" ht="16.5" thickTop="1" thickBot="1">
      <c r="A356" s="264" t="s">
        <v>199</v>
      </c>
      <c r="B356" s="86">
        <v>100</v>
      </c>
      <c r="C356" s="84">
        <v>14</v>
      </c>
      <c r="D356" s="84">
        <v>0</v>
      </c>
      <c r="E356" s="84">
        <v>0</v>
      </c>
      <c r="G356" s="16"/>
    </row>
    <row r="357" spans="1:8" ht="16.5" thickTop="1" thickBot="1">
      <c r="A357" s="105" t="s">
        <v>238</v>
      </c>
      <c r="B357" s="107">
        <f>B358+B359+B360</f>
        <v>0</v>
      </c>
      <c r="C357" s="107">
        <f>SUM(C358:C360)</f>
        <v>0</v>
      </c>
      <c r="D357" s="107">
        <f>SUM(D358:D360)</f>
        <v>112.81</v>
      </c>
      <c r="E357" s="107">
        <v>112.81</v>
      </c>
      <c r="G357" s="16"/>
      <c r="H357" s="16"/>
    </row>
    <row r="358" spans="1:8" ht="16.5" thickTop="1" thickBot="1">
      <c r="A358" s="90" t="s">
        <v>202</v>
      </c>
      <c r="B358" s="86">
        <v>0</v>
      </c>
      <c r="C358" s="84">
        <v>0</v>
      </c>
      <c r="D358" s="7">
        <v>112.81</v>
      </c>
      <c r="E358" s="7">
        <v>0</v>
      </c>
    </row>
    <row r="359" spans="1:8" ht="16.5" thickTop="1" thickBot="1">
      <c r="A359" s="90" t="s">
        <v>239</v>
      </c>
      <c r="B359" s="231">
        <v>0</v>
      </c>
      <c r="C359" s="84">
        <v>0</v>
      </c>
      <c r="D359" s="7">
        <v>0</v>
      </c>
      <c r="E359" s="7">
        <v>0</v>
      </c>
      <c r="G359" s="16"/>
    </row>
    <row r="360" spans="1:8" ht="16.5" thickTop="1" thickBot="1">
      <c r="A360" s="90" t="s">
        <v>203</v>
      </c>
      <c r="B360" s="231">
        <v>0</v>
      </c>
      <c r="C360" s="84">
        <v>0</v>
      </c>
      <c r="D360" s="7">
        <v>0</v>
      </c>
      <c r="E360" s="7">
        <v>0</v>
      </c>
      <c r="G360" s="16"/>
    </row>
    <row r="361" spans="1:8" ht="16.5" thickTop="1" thickBot="1">
      <c r="A361" s="95" t="s">
        <v>205</v>
      </c>
      <c r="B361" s="96">
        <f>B332+B327</f>
        <v>10200</v>
      </c>
      <c r="C361" s="96">
        <f>C332+C327</f>
        <v>35456.480000000003</v>
      </c>
      <c r="D361" s="96">
        <f>D332+D327</f>
        <v>11182.79</v>
      </c>
      <c r="E361" s="96">
        <f>Tablica10[[#This Row],[Stupac3]]/Tablica10[[#This Row],[Stupac1]]*100</f>
        <v>109.63519607843138</v>
      </c>
      <c r="F361" s="16"/>
    </row>
    <row r="362" spans="1:8" ht="15.75" thickTop="1">
      <c r="A362" s="1" t="s">
        <v>192</v>
      </c>
      <c r="C362" s="10"/>
      <c r="D362" s="10"/>
      <c r="E362" s="237"/>
      <c r="F362" s="16"/>
    </row>
    <row r="363" spans="1:8">
      <c r="A363" s="1" t="s">
        <v>240</v>
      </c>
      <c r="F363" s="16"/>
    </row>
    <row r="364" spans="1:8">
      <c r="A364" s="1" t="s">
        <v>241</v>
      </c>
      <c r="D364" s="1"/>
      <c r="E364" s="1"/>
      <c r="F364" s="16"/>
    </row>
    <row r="365" spans="1:8" ht="30">
      <c r="A365" s="98" t="s">
        <v>242</v>
      </c>
      <c r="B365" s="233" t="s">
        <v>196</v>
      </c>
      <c r="C365" s="230" t="s">
        <v>164</v>
      </c>
      <c r="D365" s="301" t="s">
        <v>165</v>
      </c>
      <c r="E365" s="230" t="s">
        <v>12</v>
      </c>
      <c r="F365" s="16"/>
    </row>
    <row r="366" spans="1:8">
      <c r="A366" s="69">
        <v>1</v>
      </c>
      <c r="B366" s="70">
        <v>2</v>
      </c>
      <c r="C366" s="71">
        <v>3</v>
      </c>
      <c r="D366" s="70">
        <v>4</v>
      </c>
      <c r="E366" s="70" t="s">
        <v>234</v>
      </c>
      <c r="F366" s="16"/>
    </row>
    <row r="367" spans="1:8" ht="15.75" thickBot="1">
      <c r="A367" s="93" t="s">
        <v>96</v>
      </c>
      <c r="B367" s="94">
        <f ca="1">+B368+B370+B375+B384+B397+B403</f>
        <v>21400</v>
      </c>
      <c r="C367" s="94" t="s">
        <v>243</v>
      </c>
      <c r="D367" s="302">
        <f ca="1">D368+D370+D375+D384+D397+D403</f>
        <v>2166.86</v>
      </c>
      <c r="E367" s="94">
        <f ca="1">Tablica10[[#This Row],[Stupac3]]/Tablica10[[#This Row],[Stupac1]]*100</f>
        <v>10.12551401869159</v>
      </c>
      <c r="F367" s="16"/>
    </row>
    <row r="368" spans="1:8" ht="16.5" thickTop="1" thickBot="1">
      <c r="A368" s="99" t="s">
        <v>97</v>
      </c>
      <c r="B368" s="100">
        <f>B369</f>
        <v>1600</v>
      </c>
      <c r="C368" s="100">
        <f>SUM(C369)</f>
        <v>0</v>
      </c>
      <c r="D368" s="142">
        <f>D369</f>
        <v>0</v>
      </c>
      <c r="E368" s="100">
        <f>Tablica10[[#This Row],[Stupac3]]/Tablica10[[#This Row],[Stupac1]]*100</f>
        <v>0</v>
      </c>
      <c r="F368" s="16"/>
    </row>
    <row r="369" spans="1:6" ht="16.5" thickTop="1" thickBot="1">
      <c r="A369" s="75" t="s">
        <v>98</v>
      </c>
      <c r="B369" s="84">
        <v>1600</v>
      </c>
      <c r="C369" s="84">
        <v>0</v>
      </c>
      <c r="D369" s="84">
        <v>0</v>
      </c>
      <c r="E369" s="84">
        <f>Tablica10[[#This Row],[Stupac3]]/Tablica10[[#This Row],[Stupac1]]*100</f>
        <v>0</v>
      </c>
      <c r="F369" s="16"/>
    </row>
    <row r="370" spans="1:6" ht="16.5" thickTop="1" thickBot="1">
      <c r="A370" s="99" t="s">
        <v>102</v>
      </c>
      <c r="B370" s="100">
        <f>SUM(B371:B374)</f>
        <v>600</v>
      </c>
      <c r="C370" s="100">
        <f>SUM(C371:C374)</f>
        <v>0</v>
      </c>
      <c r="D370" s="142">
        <f>SUM(D371:D374)</f>
        <v>0</v>
      </c>
      <c r="E370" s="265">
        <v>0</v>
      </c>
      <c r="F370" s="16"/>
    </row>
    <row r="371" spans="1:6" ht="16.5" thickTop="1" thickBot="1">
      <c r="A371" s="75" t="s">
        <v>103</v>
      </c>
      <c r="B371" s="84">
        <v>0</v>
      </c>
      <c r="C371" s="84">
        <v>0</v>
      </c>
      <c r="D371" s="84">
        <v>0</v>
      </c>
      <c r="E371" s="84">
        <v>0</v>
      </c>
      <c r="F371" s="16"/>
    </row>
    <row r="372" spans="1:6" ht="16.5" thickTop="1" thickBot="1">
      <c r="A372" s="75" t="s">
        <v>104</v>
      </c>
      <c r="B372" s="84">
        <v>600</v>
      </c>
      <c r="C372" s="84">
        <v>0</v>
      </c>
      <c r="D372" s="84">
        <v>0</v>
      </c>
      <c r="E372" s="84">
        <v>0</v>
      </c>
      <c r="F372" s="16"/>
    </row>
    <row r="373" spans="1:6" ht="16.5" thickTop="1" thickBot="1">
      <c r="A373" s="75" t="s">
        <v>105</v>
      </c>
      <c r="B373" s="84">
        <v>0</v>
      </c>
      <c r="C373" s="84">
        <v>0</v>
      </c>
      <c r="D373" s="84">
        <v>0</v>
      </c>
      <c r="E373" s="84">
        <v>0</v>
      </c>
      <c r="F373" s="16"/>
    </row>
    <row r="374" spans="1:6" ht="16.5" thickTop="1" thickBot="1">
      <c r="A374" s="75" t="s">
        <v>107</v>
      </c>
      <c r="B374" s="84">
        <v>0</v>
      </c>
      <c r="C374" s="84">
        <v>0</v>
      </c>
      <c r="D374" s="84">
        <v>0</v>
      </c>
      <c r="E374" s="84">
        <v>0</v>
      </c>
      <c r="F374" s="16"/>
    </row>
    <row r="375" spans="1:6" ht="16.5" thickTop="1" thickBot="1">
      <c r="A375" s="99" t="s">
        <v>109</v>
      </c>
      <c r="B375" s="100">
        <f>SUM(B376:B383)</f>
        <v>14300</v>
      </c>
      <c r="C375" s="100">
        <f>SUM(C376:C383)</f>
        <v>0</v>
      </c>
      <c r="D375" s="142">
        <f>SUM(D376:D383)</f>
        <v>2166.86</v>
      </c>
      <c r="E375" s="100">
        <f>D375/B375*100</f>
        <v>15.152867132867135</v>
      </c>
      <c r="F375" s="16"/>
    </row>
    <row r="376" spans="1:6" ht="16.5" thickTop="1" thickBot="1">
      <c r="A376" s="75" t="s">
        <v>110</v>
      </c>
      <c r="B376" s="84">
        <v>600</v>
      </c>
      <c r="C376" s="84">
        <v>0</v>
      </c>
      <c r="D376" s="84">
        <v>0</v>
      </c>
      <c r="E376" s="84">
        <f>Tablica10[[#This Row],[Stupac3]]/Tablica10[[#This Row],[Stupac1]]*100</f>
        <v>0</v>
      </c>
      <c r="F376" s="16"/>
    </row>
    <row r="377" spans="1:6" ht="16.5" thickTop="1" thickBot="1">
      <c r="A377" s="75" t="s">
        <v>112</v>
      </c>
      <c r="B377" s="84">
        <v>200</v>
      </c>
      <c r="C377" s="84">
        <v>0</v>
      </c>
      <c r="D377" s="84">
        <v>2.46</v>
      </c>
      <c r="E377" s="84">
        <f>Tablica10[[#This Row],[Stupac3]]/Tablica10[[#This Row],[Stupac1]]*100</f>
        <v>1.23</v>
      </c>
      <c r="F377" s="16"/>
    </row>
    <row r="378" spans="1:6" ht="16.5" thickTop="1" thickBot="1">
      <c r="A378" s="75" t="s">
        <v>113</v>
      </c>
      <c r="B378" s="84">
        <v>0</v>
      </c>
      <c r="C378" s="84">
        <v>0</v>
      </c>
      <c r="D378" s="84">
        <v>0</v>
      </c>
      <c r="E378" s="84">
        <v>0</v>
      </c>
      <c r="F378" s="16"/>
    </row>
    <row r="379" spans="1:6" ht="16.5" thickTop="1" thickBot="1">
      <c r="A379" s="75" t="s">
        <v>114</v>
      </c>
      <c r="B379" s="84">
        <v>2000</v>
      </c>
      <c r="C379" s="84">
        <v>0</v>
      </c>
      <c r="D379" s="84">
        <v>0</v>
      </c>
      <c r="E379" s="84">
        <f>Tablica10[[#This Row],[Stupac3]]/Tablica10[[#This Row],[Stupac1]]*100</f>
        <v>0</v>
      </c>
      <c r="F379" s="16"/>
    </row>
    <row r="380" spans="1:6" ht="16.5" thickTop="1" thickBot="1">
      <c r="A380" s="75" t="s">
        <v>235</v>
      </c>
      <c r="B380" s="84">
        <v>0</v>
      </c>
      <c r="C380" s="84">
        <v>0</v>
      </c>
      <c r="D380" s="84">
        <v>0</v>
      </c>
      <c r="E380" s="84">
        <v>0</v>
      </c>
      <c r="F380" s="16"/>
    </row>
    <row r="381" spans="1:6" ht="16.5" thickTop="1" thickBot="1">
      <c r="A381" s="75" t="s">
        <v>116</v>
      </c>
      <c r="B381" s="84">
        <v>10800</v>
      </c>
      <c r="C381" s="84">
        <v>0</v>
      </c>
      <c r="D381" s="84">
        <v>2123.06</v>
      </c>
      <c r="E381" s="84">
        <f>Tablica10[[#This Row],[Stupac3]]/Tablica10[[#This Row],[Stupac1]]*100</f>
        <v>19.657962962962962</v>
      </c>
      <c r="F381" s="16"/>
    </row>
    <row r="382" spans="1:6" ht="16.5" thickTop="1" thickBot="1">
      <c r="A382" s="75" t="s">
        <v>117</v>
      </c>
      <c r="B382" s="84">
        <v>0</v>
      </c>
      <c r="C382" s="84">
        <v>0</v>
      </c>
      <c r="D382" s="84">
        <v>0</v>
      </c>
      <c r="E382" s="84">
        <v>0</v>
      </c>
      <c r="F382" s="16"/>
    </row>
    <row r="383" spans="1:6" ht="16.5" thickTop="1" thickBot="1">
      <c r="A383" s="75" t="s">
        <v>118</v>
      </c>
      <c r="B383" s="84">
        <v>700</v>
      </c>
      <c r="C383" s="84">
        <v>0</v>
      </c>
      <c r="D383" s="84">
        <v>41.34</v>
      </c>
      <c r="E383" s="84">
        <f>Tablica10[[#This Row],[Stupac3]]/Tablica10[[#This Row],[Stupac1]]*100</f>
        <v>5.9057142857142866</v>
      </c>
      <c r="F383" s="16"/>
    </row>
    <row r="384" spans="1:6" ht="15.75" thickTop="1">
      <c r="A384" s="101" t="s">
        <v>119</v>
      </c>
      <c r="B384" s="100">
        <f>B385</f>
        <v>4800</v>
      </c>
      <c r="C384" s="100">
        <f>SUM(C385)</f>
        <v>0</v>
      </c>
      <c r="D384" s="142">
        <f>D385</f>
        <v>0</v>
      </c>
      <c r="E384" s="100">
        <f>Tablica10[[#This Row],[Stupac3]]/Tablica10[[#This Row],[Stupac1]]*100</f>
        <v>0</v>
      </c>
      <c r="F384" s="16"/>
    </row>
    <row r="385" spans="1:6">
      <c r="A385" s="77" t="s">
        <v>120</v>
      </c>
      <c r="B385" s="86">
        <v>4800</v>
      </c>
      <c r="C385" s="84">
        <v>0</v>
      </c>
      <c r="D385" s="84">
        <v>0</v>
      </c>
      <c r="E385" s="84">
        <f>Tablica10[[#This Row],[Stupac3]]/Tablica10[[#This Row],[Stupac1]]*100</f>
        <v>0</v>
      </c>
      <c r="F385" s="16"/>
    </row>
    <row r="386" spans="1:6">
      <c r="A386" s="105" t="s">
        <v>121</v>
      </c>
      <c r="B386" s="107">
        <f>B387+B388+B389+B391</f>
        <v>100</v>
      </c>
      <c r="C386" s="107">
        <f>C387+C388+C389+C391</f>
        <v>0</v>
      </c>
      <c r="D386" s="303">
        <v>0</v>
      </c>
      <c r="E386" s="107">
        <f>D386/B386*100</f>
        <v>0</v>
      </c>
      <c r="F386" s="16"/>
    </row>
    <row r="387" spans="1:6" ht="15.75" thickBot="1">
      <c r="A387" s="106" t="s">
        <v>236</v>
      </c>
      <c r="B387" s="86">
        <v>100</v>
      </c>
      <c r="C387" s="84">
        <v>0</v>
      </c>
      <c r="D387" s="84">
        <v>0</v>
      </c>
      <c r="E387" s="84">
        <v>0</v>
      </c>
      <c r="F387" s="16"/>
    </row>
    <row r="388" spans="1:6" ht="16.5" thickTop="1" thickBot="1">
      <c r="A388" s="90" t="s">
        <v>124</v>
      </c>
      <c r="B388" s="84">
        <v>0</v>
      </c>
      <c r="C388" s="232">
        <v>0</v>
      </c>
      <c r="D388" s="232">
        <v>0</v>
      </c>
      <c r="E388" s="232">
        <v>0</v>
      </c>
      <c r="F388" s="16"/>
    </row>
    <row r="389" spans="1:6" ht="16.5" thickTop="1" thickBot="1">
      <c r="A389" s="264" t="s">
        <v>125</v>
      </c>
      <c r="B389" s="86">
        <v>0</v>
      </c>
      <c r="C389" s="84">
        <v>0</v>
      </c>
      <c r="D389" s="84">
        <v>0</v>
      </c>
      <c r="E389" s="84">
        <v>0</v>
      </c>
      <c r="F389" s="16"/>
    </row>
    <row r="390" spans="1:6" ht="16.5" thickTop="1" thickBot="1">
      <c r="A390" s="264" t="s">
        <v>237</v>
      </c>
      <c r="B390" s="86">
        <v>0</v>
      </c>
      <c r="C390" s="84">
        <v>0</v>
      </c>
      <c r="D390" s="84">
        <v>0</v>
      </c>
      <c r="E390" s="84">
        <v>0</v>
      </c>
      <c r="F390" s="16"/>
    </row>
    <row r="391" spans="1:6" ht="16.5" thickTop="1" thickBot="1">
      <c r="A391" s="264" t="s">
        <v>199</v>
      </c>
      <c r="B391" s="86">
        <v>0</v>
      </c>
      <c r="C391" s="84">
        <v>0</v>
      </c>
      <c r="D391" s="84">
        <v>0</v>
      </c>
      <c r="E391" s="84">
        <v>0</v>
      </c>
      <c r="F391" s="16"/>
    </row>
    <row r="392" spans="1:6" ht="16.5" thickTop="1" thickBot="1">
      <c r="A392" s="105" t="s">
        <v>238</v>
      </c>
      <c r="B392" s="107">
        <f>B393+B394+B395</f>
        <v>0</v>
      </c>
      <c r="C392" s="107">
        <f>SUM(C393:C395)</f>
        <v>0</v>
      </c>
      <c r="D392" s="303">
        <f>SUM(D393:D395)</f>
        <v>0</v>
      </c>
      <c r="E392" s="107">
        <v>0</v>
      </c>
      <c r="F392" s="16"/>
    </row>
    <row r="393" spans="1:6" ht="16.5" thickTop="1" thickBot="1">
      <c r="A393" s="90" t="s">
        <v>202</v>
      </c>
      <c r="B393" s="86">
        <v>0</v>
      </c>
      <c r="C393" s="84">
        <v>0</v>
      </c>
      <c r="D393" s="7">
        <v>0</v>
      </c>
      <c r="E393" s="7">
        <v>0</v>
      </c>
      <c r="F393" s="16"/>
    </row>
    <row r="394" spans="1:6" ht="16.5" thickTop="1" thickBot="1">
      <c r="A394" s="90" t="s">
        <v>239</v>
      </c>
      <c r="B394" s="231">
        <v>0</v>
      </c>
      <c r="C394" s="84">
        <v>0</v>
      </c>
      <c r="D394" s="7">
        <v>0</v>
      </c>
      <c r="E394" s="7">
        <v>0</v>
      </c>
      <c r="F394" s="16"/>
    </row>
    <row r="395" spans="1:6" ht="16.5" thickTop="1" thickBot="1">
      <c r="A395" s="90" t="s">
        <v>203</v>
      </c>
      <c r="B395" s="231">
        <v>0</v>
      </c>
      <c r="C395" s="84">
        <v>0</v>
      </c>
      <c r="D395" s="7">
        <v>0</v>
      </c>
      <c r="E395" s="7">
        <v>0</v>
      </c>
      <c r="F395" s="16"/>
    </row>
    <row r="396" spans="1:6" ht="16.5" thickTop="1" thickBot="1">
      <c r="A396" s="95" t="s">
        <v>205</v>
      </c>
      <c r="B396" s="96">
        <f ca="1">B367+B362</f>
        <v>21400</v>
      </c>
      <c r="C396" s="96">
        <v>0</v>
      </c>
      <c r="D396" s="96">
        <f ca="1">D367+D362</f>
        <v>2166.86</v>
      </c>
      <c r="E396" s="96">
        <f ca="1">Tablica10[[#This Row],[Stupac3]]/Tablica10[[#This Row],[Stupac1]]*100</f>
        <v>10.12551401869159</v>
      </c>
      <c r="F396" s="16"/>
    </row>
    <row r="397" spans="1:6" ht="16.5" thickTop="1" thickBot="1">
      <c r="A397" s="311" t="s">
        <v>244</v>
      </c>
      <c r="B397" s="312">
        <f ca="1">B396+B361</f>
        <v>31600</v>
      </c>
      <c r="C397" s="312">
        <f>C396+C361</f>
        <v>35456.480000000003</v>
      </c>
      <c r="D397" s="312">
        <f ca="1">D396+D361</f>
        <v>13349.650000000001</v>
      </c>
      <c r="E397" s="312">
        <f ca="1">Tablica10[[#This Row],[Stupac3]]/Tablica10[[#This Row],[Stupac1]]*100</f>
        <v>42.245727848101275</v>
      </c>
      <c r="F397" s="16"/>
    </row>
    <row r="398" spans="1:6" ht="15.75" thickTop="1">
      <c r="A398" s="1" t="s">
        <v>192</v>
      </c>
      <c r="C398" s="10"/>
      <c r="D398" s="10"/>
      <c r="E398" s="237"/>
    </row>
    <row r="399" spans="1:6">
      <c r="A399" s="1" t="s">
        <v>245</v>
      </c>
      <c r="D399" s="16"/>
    </row>
    <row r="400" spans="1:6">
      <c r="A400" s="1" t="s">
        <v>246</v>
      </c>
      <c r="B400" s="16"/>
      <c r="F400" s="16"/>
    </row>
    <row r="401" spans="1:6" ht="45" customHeight="1">
      <c r="A401" s="131" t="s">
        <v>247</v>
      </c>
      <c r="B401" s="235" t="s">
        <v>196</v>
      </c>
      <c r="C401" s="234" t="s">
        <v>164</v>
      </c>
      <c r="D401" s="234" t="s">
        <v>165</v>
      </c>
      <c r="E401" s="234" t="s">
        <v>12</v>
      </c>
    </row>
    <row r="402" spans="1:6">
      <c r="A402" s="152">
        <v>1</v>
      </c>
      <c r="B402" s="153">
        <v>2</v>
      </c>
      <c r="C402" s="154">
        <v>3</v>
      </c>
      <c r="D402" s="153">
        <v>4</v>
      </c>
      <c r="E402" s="153" t="s">
        <v>234</v>
      </c>
    </row>
    <row r="403" spans="1:6">
      <c r="A403" s="156" t="s">
        <v>248</v>
      </c>
      <c r="B403" s="160">
        <f>B404</f>
        <v>100</v>
      </c>
      <c r="C403" s="160">
        <f>C404</f>
        <v>0</v>
      </c>
      <c r="D403" s="269">
        <v>0</v>
      </c>
      <c r="E403" s="269">
        <v>0</v>
      </c>
    </row>
    <row r="404" spans="1:6">
      <c r="A404" s="157" t="s">
        <v>249</v>
      </c>
      <c r="B404" s="161">
        <f>SUM(B405:B406)</f>
        <v>100</v>
      </c>
      <c r="C404" s="161">
        <f>SUM(C405:C406)</f>
        <v>0</v>
      </c>
      <c r="D404" s="270">
        <v>0</v>
      </c>
      <c r="E404" s="270">
        <v>0</v>
      </c>
    </row>
    <row r="405" spans="1:6">
      <c r="A405" s="158" t="s">
        <v>249</v>
      </c>
      <c r="B405" s="162">
        <v>0</v>
      </c>
      <c r="C405" s="162">
        <v>0</v>
      </c>
      <c r="D405" s="205">
        <v>0</v>
      </c>
      <c r="E405" s="205">
        <v>0</v>
      </c>
    </row>
    <row r="406" spans="1:6">
      <c r="A406" s="171" t="s">
        <v>250</v>
      </c>
      <c r="B406" s="172">
        <v>100</v>
      </c>
      <c r="C406" s="172">
        <v>0</v>
      </c>
      <c r="D406" s="304">
        <v>0</v>
      </c>
      <c r="E406" s="173"/>
    </row>
    <row r="407" spans="1:6" ht="15.75" thickBot="1">
      <c r="A407" s="132" t="s">
        <v>96</v>
      </c>
      <c r="B407" s="155">
        <f>B408+B412+B417</f>
        <v>5000</v>
      </c>
      <c r="C407" s="155">
        <f>C408+C412+C417</f>
        <v>3656.2699999999995</v>
      </c>
      <c r="D407" s="155">
        <f>D408+D412+D417</f>
        <v>2448.16</v>
      </c>
      <c r="E407" s="155">
        <f>D407/B407*100</f>
        <v>48.963199999999993</v>
      </c>
    </row>
    <row r="408" spans="1:6" ht="16.5" thickTop="1" thickBot="1">
      <c r="A408" s="133" t="s">
        <v>97</v>
      </c>
      <c r="B408" s="134">
        <f>SUM(B409:B411)</f>
        <v>500</v>
      </c>
      <c r="C408" s="134">
        <f>SUM(C409:C411)</f>
        <v>150</v>
      </c>
      <c r="D408" s="267">
        <f>D409</f>
        <v>105.51</v>
      </c>
      <c r="E408" s="267">
        <f>D408/B408*100</f>
        <v>21.102</v>
      </c>
    </row>
    <row r="409" spans="1:6" ht="16.5" thickTop="1" thickBot="1">
      <c r="A409" s="75" t="s">
        <v>98</v>
      </c>
      <c r="B409" s="84">
        <v>500</v>
      </c>
      <c r="C409" s="266">
        <v>150</v>
      </c>
      <c r="D409" s="266">
        <v>105.51</v>
      </c>
      <c r="E409" s="266">
        <f>D409/B409*100</f>
        <v>21.102</v>
      </c>
    </row>
    <row r="410" spans="1:6" ht="16.5" thickTop="1" thickBot="1">
      <c r="A410" s="75" t="s">
        <v>100</v>
      </c>
      <c r="B410" s="86">
        <v>0</v>
      </c>
      <c r="C410" s="266">
        <v>0</v>
      </c>
      <c r="D410" s="266">
        <v>0</v>
      </c>
      <c r="E410" s="266">
        <v>0</v>
      </c>
    </row>
    <row r="411" spans="1:6" ht="16.5" thickTop="1" thickBot="1">
      <c r="A411" s="75" t="s">
        <v>251</v>
      </c>
      <c r="B411" s="86">
        <v>0</v>
      </c>
      <c r="C411" s="266">
        <v>0</v>
      </c>
      <c r="D411" s="266">
        <v>0</v>
      </c>
      <c r="E411" s="266">
        <v>0</v>
      </c>
      <c r="F411" s="16"/>
    </row>
    <row r="412" spans="1:6" ht="15.75" thickTop="1">
      <c r="A412" s="163" t="s">
        <v>102</v>
      </c>
      <c r="B412" s="159">
        <f>SUM(B413:B416)</f>
        <v>600</v>
      </c>
      <c r="C412" s="134">
        <f>SUM(C413:C416)</f>
        <v>72.16</v>
      </c>
      <c r="D412" s="134">
        <f>SUM(D413:D416)</f>
        <v>416.25</v>
      </c>
      <c r="E412" s="267">
        <f>D412/B412*100</f>
        <v>69.375</v>
      </c>
    </row>
    <row r="413" spans="1:6">
      <c r="A413" s="77" t="s">
        <v>211</v>
      </c>
      <c r="B413" s="84">
        <v>100</v>
      </c>
      <c r="C413" s="266">
        <v>72.16</v>
      </c>
      <c r="D413" s="266">
        <v>0</v>
      </c>
      <c r="E413" s="266">
        <f>D413/B413*100</f>
        <v>0</v>
      </c>
    </row>
    <row r="414" spans="1:6">
      <c r="A414" s="77" t="s">
        <v>104</v>
      </c>
      <c r="B414" s="84">
        <v>500</v>
      </c>
      <c r="C414" s="266">
        <v>0</v>
      </c>
      <c r="D414" s="266">
        <v>0</v>
      </c>
      <c r="E414" s="266">
        <f t="shared" ref="E414" si="6">D414/B414*100</f>
        <v>0</v>
      </c>
    </row>
    <row r="415" spans="1:6" ht="15.75" thickBot="1">
      <c r="A415" s="76" t="s">
        <v>252</v>
      </c>
      <c r="B415" s="238">
        <v>0</v>
      </c>
      <c r="C415" s="266">
        <v>0</v>
      </c>
      <c r="D415" s="266">
        <v>0</v>
      </c>
      <c r="E415" s="266">
        <v>0</v>
      </c>
    </row>
    <row r="416" spans="1:6" ht="16.5" thickTop="1" thickBot="1">
      <c r="A416" s="76" t="s">
        <v>253</v>
      </c>
      <c r="B416" s="84">
        <v>0</v>
      </c>
      <c r="C416" s="84">
        <v>0</v>
      </c>
      <c r="D416" s="317">
        <v>416.25</v>
      </c>
      <c r="E416" s="266">
        <v>0</v>
      </c>
      <c r="F416" t="s">
        <v>230</v>
      </c>
    </row>
    <row r="417" spans="1:6" ht="16.5" thickTop="1" thickBot="1">
      <c r="A417" s="133" t="s">
        <v>109</v>
      </c>
      <c r="B417" s="134">
        <f>SUM(B418:B431)</f>
        <v>3900</v>
      </c>
      <c r="C417" s="134">
        <f>SUM(C418:C431)</f>
        <v>3434.1099999999997</v>
      </c>
      <c r="D417" s="134">
        <f>SUM(D418:D431)</f>
        <v>1926.4</v>
      </c>
      <c r="E417" s="305">
        <f t="shared" ref="E417:E422" si="7">D417/B417*100</f>
        <v>49.394871794871797</v>
      </c>
    </row>
    <row r="418" spans="1:6" ht="16.5" thickTop="1" thickBot="1">
      <c r="A418" s="75" t="s">
        <v>254</v>
      </c>
      <c r="B418" s="84">
        <v>100</v>
      </c>
      <c r="C418" s="266">
        <v>11.03</v>
      </c>
      <c r="D418" s="266">
        <v>73.319999999999993</v>
      </c>
      <c r="E418" s="266">
        <f t="shared" si="7"/>
        <v>73.319999999999993</v>
      </c>
    </row>
    <row r="419" spans="1:6" ht="16.5" thickTop="1" thickBot="1">
      <c r="A419" s="75" t="s">
        <v>217</v>
      </c>
      <c r="B419" s="84">
        <v>100</v>
      </c>
      <c r="C419" s="266">
        <v>0</v>
      </c>
      <c r="D419" s="266">
        <v>0</v>
      </c>
      <c r="E419" s="266">
        <f t="shared" si="7"/>
        <v>0</v>
      </c>
    </row>
    <row r="420" spans="1:6" ht="16.5" thickTop="1" thickBot="1">
      <c r="A420" s="75" t="s">
        <v>112</v>
      </c>
      <c r="B420" s="84">
        <v>300</v>
      </c>
      <c r="C420" s="266">
        <v>70.84</v>
      </c>
      <c r="D420" s="266">
        <v>357.75</v>
      </c>
      <c r="E420" s="266">
        <f t="shared" si="7"/>
        <v>119.24999999999999</v>
      </c>
      <c r="F420" t="s">
        <v>230</v>
      </c>
    </row>
    <row r="421" spans="1:6" ht="16.5" thickTop="1" thickBot="1">
      <c r="A421" s="75" t="s">
        <v>212</v>
      </c>
      <c r="B421" s="84">
        <v>100</v>
      </c>
      <c r="C421" s="266">
        <v>0</v>
      </c>
      <c r="D421" s="266">
        <v>0</v>
      </c>
      <c r="E421" s="266">
        <f t="shared" si="7"/>
        <v>0</v>
      </c>
    </row>
    <row r="422" spans="1:6" ht="16.5" thickTop="1" thickBot="1">
      <c r="A422" s="75" t="s">
        <v>116</v>
      </c>
      <c r="B422" s="84">
        <v>1400</v>
      </c>
      <c r="C422" s="266">
        <v>3120</v>
      </c>
      <c r="D422" s="266">
        <v>667.71</v>
      </c>
      <c r="E422" s="266">
        <f t="shared" si="7"/>
        <v>47.693571428571431</v>
      </c>
    </row>
    <row r="423" spans="1:6" ht="16.5" thickTop="1" thickBot="1">
      <c r="A423" s="75" t="s">
        <v>255</v>
      </c>
      <c r="B423" s="84">
        <v>0</v>
      </c>
      <c r="C423" s="266">
        <v>0</v>
      </c>
      <c r="D423" s="266">
        <v>0</v>
      </c>
      <c r="E423" s="266">
        <v>0</v>
      </c>
    </row>
    <row r="424" spans="1:6" ht="16.5" thickTop="1" thickBot="1">
      <c r="A424" s="75" t="s">
        <v>118</v>
      </c>
      <c r="B424" s="84">
        <v>600</v>
      </c>
      <c r="C424" s="266">
        <v>0</v>
      </c>
      <c r="D424" s="266">
        <v>0</v>
      </c>
      <c r="E424" s="266">
        <f>D424/B424*100</f>
        <v>0</v>
      </c>
    </row>
    <row r="425" spans="1:6" ht="16.5" thickTop="1" thickBot="1">
      <c r="A425" s="75" t="s">
        <v>236</v>
      </c>
      <c r="B425" s="84">
        <v>100</v>
      </c>
      <c r="C425" s="266">
        <v>0</v>
      </c>
      <c r="D425" s="266">
        <v>51.72</v>
      </c>
      <c r="E425" s="266">
        <f>D425/B425*100</f>
        <v>51.72</v>
      </c>
    </row>
    <row r="426" spans="1:6" ht="16.5" thickTop="1" thickBot="1">
      <c r="A426" s="75" t="s">
        <v>124</v>
      </c>
      <c r="B426" s="84">
        <v>1200</v>
      </c>
      <c r="C426" s="266">
        <v>232.24</v>
      </c>
      <c r="D426" s="266">
        <v>775.9</v>
      </c>
      <c r="E426" s="266">
        <f>D426/B426*100</f>
        <v>64.658333333333331</v>
      </c>
    </row>
    <row r="427" spans="1:6" ht="16.5" thickTop="1" thickBot="1">
      <c r="A427" s="75" t="s">
        <v>125</v>
      </c>
      <c r="B427" s="84">
        <v>0</v>
      </c>
      <c r="C427" s="266">
        <v>0</v>
      </c>
      <c r="D427" s="266">
        <v>0</v>
      </c>
      <c r="E427" s="266">
        <v>0</v>
      </c>
    </row>
    <row r="428" spans="1:6" ht="16.5" thickTop="1" thickBot="1">
      <c r="A428" s="75" t="s">
        <v>237</v>
      </c>
      <c r="B428" s="84">
        <v>0</v>
      </c>
      <c r="C428" s="266">
        <v>0</v>
      </c>
      <c r="D428" s="266">
        <v>0</v>
      </c>
      <c r="E428" s="266">
        <v>0</v>
      </c>
    </row>
    <row r="429" spans="1:6" ht="16.5" thickTop="1" thickBot="1">
      <c r="A429" s="75" t="s">
        <v>127</v>
      </c>
      <c r="B429" s="84">
        <v>0</v>
      </c>
      <c r="C429" s="266">
        <v>0</v>
      </c>
      <c r="D429" s="266">
        <v>0</v>
      </c>
      <c r="E429" s="266">
        <v>0</v>
      </c>
    </row>
    <row r="430" spans="1:6" ht="16.5" thickTop="1" thickBot="1">
      <c r="A430" s="90" t="s">
        <v>202</v>
      </c>
      <c r="B430" s="84">
        <v>0</v>
      </c>
      <c r="C430" s="266">
        <v>0</v>
      </c>
      <c r="D430" s="266">
        <v>0</v>
      </c>
      <c r="E430" s="266">
        <v>0</v>
      </c>
    </row>
    <row r="431" spans="1:6" ht="16.5" thickTop="1" thickBot="1">
      <c r="A431" s="90" t="s">
        <v>256</v>
      </c>
      <c r="B431" s="84">
        <v>0</v>
      </c>
      <c r="C431" s="266">
        <v>0</v>
      </c>
      <c r="D431" s="266">
        <v>0</v>
      </c>
      <c r="E431" s="266">
        <v>0</v>
      </c>
    </row>
    <row r="432" spans="1:6" ht="16.5" thickTop="1" thickBot="1">
      <c r="A432" s="135" t="s">
        <v>205</v>
      </c>
      <c r="B432" s="136">
        <f>B407+B403</f>
        <v>5100</v>
      </c>
      <c r="C432" s="136">
        <f>C407+C403</f>
        <v>3656.2699999999995</v>
      </c>
      <c r="D432" s="136">
        <f>D407+D403</f>
        <v>2448.16</v>
      </c>
      <c r="E432" s="306">
        <f>D432/B432*100</f>
        <v>48.003137254901958</v>
      </c>
    </row>
    <row r="433" spans="1:5" ht="16.5" thickTop="1" thickBot="1">
      <c r="A433" s="26" t="s">
        <v>257</v>
      </c>
      <c r="B433" s="26"/>
      <c r="C433" s="26"/>
      <c r="D433" s="26"/>
      <c r="E433" s="307"/>
    </row>
    <row r="434" spans="1:5" ht="16.5" thickTop="1" thickBot="1">
      <c r="A434" s="75" t="s">
        <v>152</v>
      </c>
      <c r="B434" s="268">
        <v>900</v>
      </c>
      <c r="C434" s="268">
        <v>83.54</v>
      </c>
      <c r="D434" s="268">
        <v>0</v>
      </c>
      <c r="E434" s="268">
        <f>D434/B434*100</f>
        <v>0</v>
      </c>
    </row>
    <row r="435" spans="1:5" ht="16.5" thickTop="1" thickBot="1">
      <c r="A435" s="150" t="s">
        <v>258</v>
      </c>
      <c r="B435" s="313">
        <f>B432+B434</f>
        <v>6000</v>
      </c>
      <c r="C435" s="314">
        <f>C432+C434</f>
        <v>3739.8099999999995</v>
      </c>
      <c r="D435" s="314">
        <f>D432+D434</f>
        <v>2448.16</v>
      </c>
      <c r="E435" s="314">
        <f>D435/B435*100</f>
        <v>40.802666666666667</v>
      </c>
    </row>
    <row r="436" spans="1:5" ht="15.75" thickTop="1">
      <c r="A436" s="1" t="s">
        <v>192</v>
      </c>
      <c r="B436" s="108"/>
      <c r="C436" s="108"/>
      <c r="D436" s="108"/>
      <c r="E436" s="308"/>
    </row>
    <row r="437" spans="1:5">
      <c r="A437" s="1" t="s">
        <v>245</v>
      </c>
      <c r="B437" s="108"/>
      <c r="C437" s="108"/>
      <c r="D437" s="108"/>
      <c r="E437" s="108"/>
    </row>
    <row r="438" spans="1:5">
      <c r="A438" s="1" t="s">
        <v>259</v>
      </c>
      <c r="B438" s="108"/>
      <c r="C438" s="108"/>
      <c r="D438" s="108"/>
      <c r="E438" s="108"/>
    </row>
    <row r="439" spans="1:5" ht="30">
      <c r="A439" s="137" t="s">
        <v>260</v>
      </c>
      <c r="B439" s="138" t="s">
        <v>196</v>
      </c>
      <c r="C439" s="240" t="s">
        <v>164</v>
      </c>
      <c r="D439" s="240" t="s">
        <v>165</v>
      </c>
      <c r="E439" s="239" t="s">
        <v>12</v>
      </c>
    </row>
    <row r="440" spans="1:5">
      <c r="A440" s="69">
        <v>1</v>
      </c>
      <c r="B440" s="70">
        <v>2</v>
      </c>
      <c r="C440" s="71">
        <v>3</v>
      </c>
      <c r="D440" s="70">
        <v>4</v>
      </c>
      <c r="E440" s="70" t="s">
        <v>234</v>
      </c>
    </row>
    <row r="441" spans="1:5" ht="15.75" thickBot="1">
      <c r="A441" s="139" t="s">
        <v>96</v>
      </c>
      <c r="B441" s="140">
        <f>B444+B442</f>
        <v>5000</v>
      </c>
      <c r="C441" s="140">
        <f>C444+C442</f>
        <v>1393.81</v>
      </c>
      <c r="D441" s="140">
        <f>D444+D442</f>
        <v>4316.38</v>
      </c>
      <c r="E441" s="140">
        <f t="shared" ref="E441:E447" si="8">D441/B441*100</f>
        <v>86.327600000000004</v>
      </c>
    </row>
    <row r="442" spans="1:5" ht="16.5" thickTop="1" thickBot="1">
      <c r="A442" s="141" t="s">
        <v>261</v>
      </c>
      <c r="B442" s="142">
        <f>B443</f>
        <v>2500</v>
      </c>
      <c r="C442" s="142">
        <f>C443</f>
        <v>0</v>
      </c>
      <c r="D442" s="142">
        <f>D443</f>
        <v>4218.84</v>
      </c>
      <c r="E442" s="142">
        <f t="shared" si="8"/>
        <v>168.75360000000001</v>
      </c>
    </row>
    <row r="443" spans="1:5" ht="16.5" thickTop="1" thickBot="1">
      <c r="A443" s="76" t="s">
        <v>252</v>
      </c>
      <c r="B443" s="310">
        <v>2500</v>
      </c>
      <c r="C443" s="310">
        <v>0</v>
      </c>
      <c r="D443" s="310">
        <v>4218.84</v>
      </c>
      <c r="E443" s="7">
        <f t="shared" si="8"/>
        <v>168.75360000000001</v>
      </c>
    </row>
    <row r="444" spans="1:5" ht="16.5" thickTop="1" thickBot="1">
      <c r="A444" s="141" t="s">
        <v>109</v>
      </c>
      <c r="B444" s="142">
        <f>B445+B446</f>
        <v>2500</v>
      </c>
      <c r="C444" s="142">
        <f>C445</f>
        <v>1393.81</v>
      </c>
      <c r="D444" s="142">
        <f>SUM(D445:D446)</f>
        <v>97.54</v>
      </c>
      <c r="E444" s="142">
        <f t="shared" si="8"/>
        <v>3.9016000000000002</v>
      </c>
    </row>
    <row r="445" spans="1:5" ht="16.5" thickTop="1" thickBot="1">
      <c r="A445" s="90" t="s">
        <v>217</v>
      </c>
      <c r="B445" s="92">
        <v>100</v>
      </c>
      <c r="C445" s="236">
        <v>1393.81</v>
      </c>
      <c r="D445" s="236">
        <v>0</v>
      </c>
      <c r="E445" s="236">
        <f t="shared" si="8"/>
        <v>0</v>
      </c>
    </row>
    <row r="446" spans="1:5" ht="16.5" thickTop="1" thickBot="1">
      <c r="A446" s="75" t="s">
        <v>262</v>
      </c>
      <c r="B446" s="68">
        <v>2400</v>
      </c>
      <c r="C446" s="236">
        <v>0</v>
      </c>
      <c r="D446" s="236">
        <v>97.54</v>
      </c>
      <c r="E446" s="236">
        <f t="shared" si="8"/>
        <v>4.0641666666666669</v>
      </c>
    </row>
    <row r="447" spans="1:5" ht="16.5" thickTop="1" thickBot="1">
      <c r="A447" s="241" t="s">
        <v>205</v>
      </c>
      <c r="B447" s="242">
        <f>B441</f>
        <v>5000</v>
      </c>
      <c r="C447" s="242">
        <f>C441</f>
        <v>1393.81</v>
      </c>
      <c r="D447" s="242">
        <f>D441</f>
        <v>4316.38</v>
      </c>
      <c r="E447" s="242">
        <f t="shared" si="8"/>
        <v>86.327600000000004</v>
      </c>
    </row>
    <row r="448" spans="1:5" ht="15.75" thickBot="1">
      <c r="A448" s="315" t="s">
        <v>263</v>
      </c>
      <c r="B448" s="316">
        <f>B447</f>
        <v>5000</v>
      </c>
      <c r="C448" s="316">
        <f>C447</f>
        <v>1393.81</v>
      </c>
      <c r="D448" s="316">
        <f>D447</f>
        <v>4316.38</v>
      </c>
      <c r="E448" s="316">
        <f>E447</f>
        <v>86.327600000000004</v>
      </c>
    </row>
    <row r="449" spans="1:6" ht="16.5" thickTop="1" thickBot="1">
      <c r="A449" s="26"/>
      <c r="B449" s="108"/>
      <c r="C449" s="108"/>
      <c r="D449" s="108"/>
    </row>
    <row r="450" spans="1:6" ht="15.75" thickTop="1">
      <c r="A450" s="1" t="s">
        <v>226</v>
      </c>
      <c r="B450" s="108"/>
      <c r="C450" s="108"/>
      <c r="D450" s="108"/>
    </row>
    <row r="451" spans="1:6">
      <c r="A451" s="1" t="s">
        <v>264</v>
      </c>
      <c r="B451" s="108"/>
      <c r="C451" s="108"/>
      <c r="D451" s="108"/>
    </row>
    <row r="452" spans="1:6">
      <c r="A452" s="1" t="s">
        <v>265</v>
      </c>
      <c r="B452" s="108"/>
      <c r="C452" s="108"/>
      <c r="D452" s="108"/>
    </row>
    <row r="453" spans="1:6" ht="30">
      <c r="A453" s="143" t="s">
        <v>266</v>
      </c>
      <c r="B453" s="243" t="s">
        <v>196</v>
      </c>
      <c r="C453" s="244" t="s">
        <v>164</v>
      </c>
      <c r="D453" s="244" t="s">
        <v>165</v>
      </c>
      <c r="E453" s="147" t="s">
        <v>12</v>
      </c>
    </row>
    <row r="454" spans="1:6">
      <c r="A454" s="144">
        <v>1</v>
      </c>
      <c r="B454" s="145">
        <v>2</v>
      </c>
      <c r="C454" s="146">
        <v>3</v>
      </c>
      <c r="D454" s="145">
        <v>4</v>
      </c>
      <c r="E454" s="145" t="s">
        <v>234</v>
      </c>
    </row>
    <row r="455" spans="1:6" ht="15.75" thickBot="1">
      <c r="A455" s="249" t="s">
        <v>267</v>
      </c>
      <c r="B455" s="250">
        <f>B456</f>
        <v>0</v>
      </c>
      <c r="C455" s="250">
        <f>C456</f>
        <v>0</v>
      </c>
      <c r="D455" s="250">
        <f>D456</f>
        <v>554</v>
      </c>
      <c r="E455" s="250">
        <v>0</v>
      </c>
    </row>
    <row r="456" spans="1:6" ht="16.5" thickTop="1" thickBot="1">
      <c r="A456" s="135" t="s">
        <v>268</v>
      </c>
      <c r="B456" s="136">
        <f>SUM(B457:B459)</f>
        <v>0</v>
      </c>
      <c r="C456" s="136">
        <f>SUM(C457:C459)</f>
        <v>0</v>
      </c>
      <c r="D456" s="136">
        <f>SUM(D457:D459)</f>
        <v>554</v>
      </c>
      <c r="E456" s="136">
        <v>0</v>
      </c>
    </row>
    <row r="457" spans="1:6" ht="16.5" thickTop="1" thickBot="1">
      <c r="A457" s="245" t="s">
        <v>218</v>
      </c>
      <c r="B457" s="5">
        <v>0</v>
      </c>
      <c r="C457" s="5">
        <v>0</v>
      </c>
      <c r="D457" s="5">
        <v>0</v>
      </c>
      <c r="E457" s="5">
        <v>0</v>
      </c>
    </row>
    <row r="458" spans="1:6" ht="16.5" thickTop="1" thickBot="1">
      <c r="A458" s="245" t="s">
        <v>152</v>
      </c>
      <c r="B458" s="8">
        <v>0</v>
      </c>
      <c r="C458" s="246">
        <v>0</v>
      </c>
      <c r="D458" s="8">
        <v>554</v>
      </c>
      <c r="E458" s="5">
        <v>0</v>
      </c>
      <c r="F458" t="s">
        <v>230</v>
      </c>
    </row>
    <row r="459" spans="1:6" ht="16.5" thickTop="1" thickBot="1">
      <c r="A459" s="245" t="s">
        <v>269</v>
      </c>
      <c r="B459" s="8">
        <v>0</v>
      </c>
      <c r="C459" s="8">
        <v>0</v>
      </c>
      <c r="D459" s="8">
        <v>0</v>
      </c>
      <c r="E459" s="8">
        <v>0</v>
      </c>
    </row>
    <row r="460" spans="1:6" ht="16.5" thickTop="1" thickBot="1">
      <c r="A460" s="150" t="s">
        <v>205</v>
      </c>
      <c r="B460" s="151">
        <f>B455</f>
        <v>0</v>
      </c>
      <c r="C460" s="151">
        <f>C455</f>
        <v>0</v>
      </c>
      <c r="D460" s="151">
        <f>D455</f>
        <v>554</v>
      </c>
      <c r="E460" s="151">
        <v>0</v>
      </c>
    </row>
    <row r="461" spans="1:6" ht="15.75" thickTop="1">
      <c r="A461" s="1" t="s">
        <v>192</v>
      </c>
      <c r="B461" s="174"/>
      <c r="C461" s="174"/>
      <c r="D461" s="174"/>
    </row>
    <row r="462" spans="1:6">
      <c r="A462" s="1" t="s">
        <v>264</v>
      </c>
      <c r="B462" s="174"/>
      <c r="C462" s="174"/>
      <c r="D462" s="174"/>
    </row>
    <row r="463" spans="1:6">
      <c r="A463" s="1" t="s">
        <v>270</v>
      </c>
      <c r="B463" s="174"/>
      <c r="C463" s="174"/>
      <c r="D463" s="174"/>
    </row>
    <row r="464" spans="1:6" ht="30">
      <c r="A464" s="143" t="s">
        <v>271</v>
      </c>
      <c r="B464" s="243" t="s">
        <v>196</v>
      </c>
      <c r="C464" s="244" t="s">
        <v>164</v>
      </c>
      <c r="D464" s="244" t="s">
        <v>165</v>
      </c>
      <c r="E464" s="147" t="s">
        <v>12</v>
      </c>
    </row>
    <row r="465" spans="1:6">
      <c r="A465" s="144">
        <v>1</v>
      </c>
      <c r="B465" s="145">
        <v>2</v>
      </c>
      <c r="C465" s="146">
        <v>3</v>
      </c>
      <c r="D465" s="145">
        <v>4</v>
      </c>
      <c r="E465" s="145" t="s">
        <v>234</v>
      </c>
    </row>
    <row r="466" spans="1:6" ht="15.75" thickBot="1">
      <c r="A466" s="148" t="s">
        <v>267</v>
      </c>
      <c r="B466" s="149">
        <f>B467</f>
        <v>900</v>
      </c>
      <c r="C466" s="149">
        <f>C467</f>
        <v>83.54</v>
      </c>
      <c r="D466" s="149">
        <f>D467</f>
        <v>0</v>
      </c>
      <c r="E466" s="149">
        <f>D466/C466*100</f>
        <v>0</v>
      </c>
    </row>
    <row r="467" spans="1:6" ht="16.5" thickTop="1" thickBot="1">
      <c r="A467" s="135" t="s">
        <v>268</v>
      </c>
      <c r="B467" s="136">
        <f>B468</f>
        <v>900</v>
      </c>
      <c r="C467" s="136">
        <f>+C468</f>
        <v>83.54</v>
      </c>
      <c r="D467" s="136">
        <f>+D468</f>
        <v>0</v>
      </c>
      <c r="E467" s="136">
        <f>E468</f>
        <v>0</v>
      </c>
    </row>
    <row r="468" spans="1:6" ht="16.5" thickTop="1" thickBot="1">
      <c r="A468" s="26" t="s">
        <v>152</v>
      </c>
      <c r="B468" s="16">
        <v>900</v>
      </c>
      <c r="C468" s="8">
        <v>83.54</v>
      </c>
      <c r="D468" s="8">
        <v>0</v>
      </c>
      <c r="E468" s="8">
        <v>0</v>
      </c>
    </row>
    <row r="469" spans="1:6" ht="16.5" thickTop="1" thickBot="1">
      <c r="A469" s="150" t="s">
        <v>205</v>
      </c>
      <c r="B469" s="151">
        <f>B467</f>
        <v>900</v>
      </c>
      <c r="C469" s="151">
        <f>C467</f>
        <v>83.54</v>
      </c>
      <c r="D469" s="151">
        <f>D466</f>
        <v>0</v>
      </c>
      <c r="E469" s="151">
        <f>D469/C469*100</f>
        <v>0</v>
      </c>
    </row>
    <row r="470" spans="1:6" ht="16.5" thickTop="1">
      <c r="A470" s="110" t="s">
        <v>272</v>
      </c>
      <c r="B470" s="113">
        <f ca="1">B460+B448+B435+B397+B321</f>
        <v>798600</v>
      </c>
      <c r="C470" s="113">
        <v>224600.02</v>
      </c>
      <c r="D470" s="113">
        <f ca="1">D460+D448+D435+D397+D321</f>
        <v>300092.57</v>
      </c>
      <c r="E470" s="113">
        <f ca="1">D470/B470*100</f>
        <v>37.577331580265465</v>
      </c>
    </row>
    <row r="471" spans="1:6" ht="16.5" thickBot="1">
      <c r="A471" s="248"/>
      <c r="B471" s="247"/>
      <c r="C471" s="247"/>
      <c r="D471" s="247"/>
      <c r="E471" s="247"/>
    </row>
    <row r="472" spans="1:6" ht="15.75" thickBot="1">
      <c r="A472" s="318" t="s">
        <v>273</v>
      </c>
      <c r="B472" s="319"/>
      <c r="C472" s="319"/>
      <c r="D472" s="319"/>
      <c r="E472" s="320"/>
    </row>
    <row r="473" spans="1:6">
      <c r="A473" s="1" t="s">
        <v>274</v>
      </c>
      <c r="F473" s="16"/>
    </row>
    <row r="474" spans="1:6">
      <c r="A474" s="1" t="s">
        <v>275</v>
      </c>
      <c r="F474" s="16"/>
    </row>
    <row r="475" spans="1:6" ht="30">
      <c r="A475" s="143" t="s">
        <v>276</v>
      </c>
      <c r="B475" s="243" t="s">
        <v>196</v>
      </c>
      <c r="C475" s="244" t="s">
        <v>164</v>
      </c>
      <c r="D475" s="244" t="s">
        <v>165</v>
      </c>
      <c r="E475" s="147" t="s">
        <v>12</v>
      </c>
      <c r="F475" s="16"/>
    </row>
    <row r="476" spans="1:6">
      <c r="A476" s="144">
        <v>1</v>
      </c>
      <c r="B476" s="145">
        <v>2</v>
      </c>
      <c r="C476" s="146">
        <v>3</v>
      </c>
      <c r="D476" s="145">
        <v>4</v>
      </c>
      <c r="E476" s="145" t="s">
        <v>234</v>
      </c>
    </row>
    <row r="477" spans="1:6" ht="15.75" thickBot="1">
      <c r="A477" s="249" t="s">
        <v>277</v>
      </c>
      <c r="B477" s="250">
        <f ca="1">B470</f>
        <v>798600</v>
      </c>
      <c r="C477" s="250">
        <f>C470</f>
        <v>224600.02</v>
      </c>
      <c r="D477" s="250">
        <f ca="1">D470</f>
        <v>300092.57</v>
      </c>
      <c r="E477" s="250">
        <f ca="1">D477/B477*100</f>
        <v>37.577331580265465</v>
      </c>
    </row>
    <row r="478" spans="1:6" ht="15.75" thickTop="1">
      <c r="A478" s="251"/>
      <c r="B478" s="252"/>
      <c r="C478" s="252"/>
      <c r="D478" s="252"/>
      <c r="E478" s="252"/>
    </row>
    <row r="479" spans="1:6">
      <c r="A479" s="253" t="s">
        <v>278</v>
      </c>
      <c r="B479" s="252"/>
      <c r="C479" s="252"/>
      <c r="D479" s="252"/>
      <c r="E479" s="252"/>
    </row>
    <row r="480" spans="1:6">
      <c r="D480" s="16"/>
      <c r="F480" s="16"/>
    </row>
    <row r="481" spans="1:5">
      <c r="A481" t="s">
        <v>279</v>
      </c>
    </row>
    <row r="482" spans="1:5">
      <c r="A482" s="1" t="s">
        <v>280</v>
      </c>
    </row>
    <row r="483" spans="1:5">
      <c r="A483" s="1" t="s">
        <v>281</v>
      </c>
    </row>
    <row r="488" spans="1:5">
      <c r="E488" s="1" t="s">
        <v>282</v>
      </c>
    </row>
    <row r="489" spans="1:5">
      <c r="E489" s="1" t="s">
        <v>283</v>
      </c>
    </row>
  </sheetData>
  <protectedRanges>
    <protectedRange algorithmName="SHA-512" hashValue="R8frfBQ/MhInQYm+jLEgMwgPwCkrGPIUaxyIFLRSCn/+fIsUU6bmJDax/r7gTh2PEAEvgODYwg0rRRjqSM/oww==" saltValue="tbZzHO5lCNHCDH5y3XGZag==" spinCount="100000" sqref="D115" name="Range1"/>
  </protectedRanges>
  <mergeCells count="12">
    <mergeCell ref="A6:D6"/>
    <mergeCell ref="A7:D7"/>
    <mergeCell ref="A29:D29"/>
    <mergeCell ref="A30:D30"/>
    <mergeCell ref="A31:D31"/>
    <mergeCell ref="A472:E472"/>
    <mergeCell ref="A223:E224"/>
    <mergeCell ref="A169:E169"/>
    <mergeCell ref="A222:D222"/>
    <mergeCell ref="A8:E8"/>
    <mergeCell ref="A167:D167"/>
    <mergeCell ref="A168:D168"/>
  </mergeCells>
  <phoneticPr fontId="1" type="noConversion"/>
  <conditionalFormatting sqref="D115">
    <cfRule type="cellIs" dxfId="3" priority="1" operator="lessThan">
      <formula>-0.001</formula>
    </cfRule>
  </conditionalFormatting>
  <pageMargins left="0.25" right="0.25" top="0.75" bottom="0.75" header="0.3" footer="0.3"/>
  <pageSetup paperSize="9" scale="86" fitToHeight="0" orientation="landscape" horizontalDpi="4294967293" r:id="rId1"/>
  <cellWatches>
    <cellWatch r="B470"/>
  </cellWatches>
  <ignoredErrors>
    <ignoredError sqref="B173 B180:D180 B52 B186:D186 B192 B200:D200 D52 D76 C173:D173 C192:D192 C392 D456" formulaRange="1"/>
    <ignoredError sqref="B218 B220 B206" unlockedFormula="1"/>
    <ignoredError sqref="B124 B122 C16:C17 E163 C84 E35 C304 E304 C333 C349 C368 C384" formula="1"/>
    <ignoredError sqref="E144" evalError="1"/>
    <ignoredError sqref="C13" formula="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41C8-2A10-4EDE-8C25-6C013126646B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563595cb-a0a6-43db-8357-5627ae4987e8" xsi:nil="true"/>
    <TaxCatchAll xmlns="95df72ce-482e-47d8-a500-9c425aeaf27d" xsi:nil="true"/>
    <lcf76f155ced4ddcb4097134ff3c332f xmlns="563595cb-a0a6-43db-8357-5627ae4987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F15CC6C302F469C222932FE2E0CF2" ma:contentTypeVersion="19" ma:contentTypeDescription="Create a new document." ma:contentTypeScope="" ma:versionID="ebd308de11cd12bf7b068ba93b2cccc4">
  <xsd:schema xmlns:xsd="http://www.w3.org/2001/XMLSchema" xmlns:xs="http://www.w3.org/2001/XMLSchema" xmlns:p="http://schemas.microsoft.com/office/2006/metadata/properties" xmlns:ns2="563595cb-a0a6-43db-8357-5627ae4987e8" xmlns:ns3="95df72ce-482e-47d8-a500-9c425aeaf27d" targetNamespace="http://schemas.microsoft.com/office/2006/metadata/properties" ma:root="true" ma:fieldsID="a302b7f800a9620111c7affd74565ac1" ns2:_="" ns3:_="">
    <xsd:import namespace="563595cb-a0a6-43db-8357-5627ae4987e8"/>
    <xsd:import namespace="95df72ce-482e-47d8-a500-9c425aeaf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DateandTime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95cb-a0a6-43db-8357-5627ae498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6b99c5-3f53-45e4-bd76-497545aeab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f72ce-482e-47d8-a500-9c425aeaf27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1f6844-7b18-4762-87eb-b0414ef596a2}" ma:internalName="TaxCatchAll" ma:showField="CatchAllData" ma:web="95df72ce-482e-47d8-a500-9c425aeaf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BA30D-9FF2-4AFF-94E1-977B7C0D5022}"/>
</file>

<file path=customXml/itemProps2.xml><?xml version="1.0" encoding="utf-8"?>
<ds:datastoreItem xmlns:ds="http://schemas.openxmlformats.org/officeDocument/2006/customXml" ds:itemID="{1CD1E512-A69B-430A-B4FA-C6D4B108BE6A}"/>
</file>

<file path=customXml/itemProps3.xml><?xml version="1.0" encoding="utf-8"?>
<ds:datastoreItem xmlns:ds="http://schemas.openxmlformats.org/officeDocument/2006/customXml" ds:itemID="{5E8961A1-BEAF-496D-B41D-B163368CB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Graziella Bokor</dc:creator>
  <cp:keywords/>
  <dc:description/>
  <cp:lastModifiedBy>Lucia Janječić</cp:lastModifiedBy>
  <cp:revision/>
  <dcterms:created xsi:type="dcterms:W3CDTF">2021-03-12T10:05:10Z</dcterms:created>
  <dcterms:modified xsi:type="dcterms:W3CDTF">2025-09-18T14:41:25Z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0x010100F5EF15CC6C302F469C222932FE2E0CF2</vt:lpwstr>
  </property>
  <property fmtid="{D5CDD505-2E9C-101B-9397-08002B2CF9AE}" pid="3" name="MediaServiceImageTags">
    <vt:lpwstr/>
  </property>
</Properties>
</file>